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deinya\Documents\WCU School Work\640\"/>
    </mc:Choice>
  </mc:AlternateContent>
  <bookViews>
    <workbookView xWindow="0" yWindow="0" windowWidth="20460" windowHeight="7680" activeTab="1"/>
  </bookViews>
  <sheets>
    <sheet name="Assumption" sheetId="1" r:id="rId1"/>
    <sheet name="Sources &amp; Uses" sheetId="2" r:id="rId2"/>
    <sheet name="Income Statement" sheetId="3" r:id="rId3"/>
    <sheet name="Balance Sheet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5" i="2" l="1"/>
  <c r="N55" i="2"/>
  <c r="L55" i="2"/>
  <c r="D55" i="2"/>
  <c r="E55" i="2"/>
  <c r="F55" i="2"/>
  <c r="G55" i="2"/>
  <c r="H55" i="2"/>
  <c r="I55" i="2"/>
  <c r="J55" i="2"/>
  <c r="K55" i="2"/>
  <c r="C55" i="2"/>
  <c r="M14" i="2"/>
  <c r="N14" i="2"/>
  <c r="L14" i="2"/>
  <c r="D14" i="2"/>
  <c r="E14" i="2"/>
  <c r="F14" i="2"/>
  <c r="G14" i="2"/>
  <c r="H14" i="2"/>
  <c r="I14" i="2"/>
  <c r="J14" i="2"/>
  <c r="K14" i="2"/>
  <c r="C14" i="2"/>
  <c r="H28" i="4" l="1"/>
  <c r="E28" i="4"/>
  <c r="H30" i="4"/>
  <c r="E30" i="4"/>
  <c r="H27" i="4"/>
  <c r="E27" i="4"/>
  <c r="H25" i="4"/>
  <c r="E25" i="4"/>
  <c r="O84" i="1"/>
  <c r="O78" i="1"/>
  <c r="H22" i="4"/>
  <c r="E22" i="4"/>
  <c r="H13" i="4"/>
  <c r="E13" i="4"/>
  <c r="O100" i="1"/>
  <c r="O93" i="1"/>
  <c r="H12" i="4"/>
  <c r="H15" i="4" s="1"/>
  <c r="E12" i="4"/>
  <c r="E15" i="4" s="1"/>
  <c r="H8" i="4"/>
  <c r="C68" i="1"/>
  <c r="E8" i="4"/>
  <c r="H7" i="4"/>
  <c r="E7" i="4"/>
  <c r="D77" i="3"/>
  <c r="E77" i="3"/>
  <c r="F77" i="3"/>
  <c r="G77" i="3"/>
  <c r="O77" i="3" s="1"/>
  <c r="H77" i="3"/>
  <c r="I77" i="3"/>
  <c r="J77" i="3"/>
  <c r="K77" i="3"/>
  <c r="L77" i="3"/>
  <c r="M77" i="3"/>
  <c r="N77" i="3"/>
  <c r="C77" i="3"/>
  <c r="D62" i="3"/>
  <c r="E62" i="3"/>
  <c r="O62" i="3" s="1"/>
  <c r="F62" i="3"/>
  <c r="G62" i="3"/>
  <c r="G66" i="3" s="1"/>
  <c r="H62" i="3"/>
  <c r="I62" i="3"/>
  <c r="J62" i="3"/>
  <c r="K62" i="3"/>
  <c r="K66" i="3" s="1"/>
  <c r="L62" i="3"/>
  <c r="M62" i="3"/>
  <c r="N62" i="3"/>
  <c r="D63" i="3"/>
  <c r="O63" i="3" s="1"/>
  <c r="E63" i="3"/>
  <c r="F63" i="3"/>
  <c r="G63" i="3"/>
  <c r="H63" i="3"/>
  <c r="H66" i="3" s="1"/>
  <c r="I63" i="3"/>
  <c r="J63" i="3"/>
  <c r="J66" i="3" s="1"/>
  <c r="K63" i="3"/>
  <c r="L63" i="3"/>
  <c r="M63" i="3"/>
  <c r="N63" i="3"/>
  <c r="D64" i="3"/>
  <c r="E64" i="3"/>
  <c r="O64" i="3" s="1"/>
  <c r="F64" i="3"/>
  <c r="G64" i="3"/>
  <c r="H64" i="3"/>
  <c r="I64" i="3"/>
  <c r="J64" i="3"/>
  <c r="K64" i="3"/>
  <c r="L64" i="3"/>
  <c r="M64" i="3"/>
  <c r="N64" i="3"/>
  <c r="C64" i="3"/>
  <c r="C63" i="3"/>
  <c r="C62" i="3"/>
  <c r="D53" i="3"/>
  <c r="E53" i="3"/>
  <c r="F53" i="3"/>
  <c r="G53" i="3"/>
  <c r="H53" i="3"/>
  <c r="I53" i="3"/>
  <c r="J53" i="3"/>
  <c r="K53" i="3"/>
  <c r="K55" i="3" s="1"/>
  <c r="L53" i="3"/>
  <c r="M53" i="3"/>
  <c r="N53" i="3"/>
  <c r="C53" i="3"/>
  <c r="D52" i="3"/>
  <c r="E52" i="3"/>
  <c r="F52" i="3"/>
  <c r="F55" i="3" s="1"/>
  <c r="G52" i="3"/>
  <c r="H52" i="3"/>
  <c r="H55" i="3" s="1"/>
  <c r="I52" i="3"/>
  <c r="J52" i="3"/>
  <c r="K52" i="3"/>
  <c r="L52" i="3"/>
  <c r="M52" i="3"/>
  <c r="N52" i="3"/>
  <c r="N55" i="3" s="1"/>
  <c r="C52" i="3"/>
  <c r="G48" i="3"/>
  <c r="H48" i="3"/>
  <c r="I48" i="3"/>
  <c r="J48" i="3"/>
  <c r="K48" i="3"/>
  <c r="L48" i="3"/>
  <c r="M48" i="3"/>
  <c r="N48" i="3"/>
  <c r="F48" i="3"/>
  <c r="D48" i="3"/>
  <c r="E48" i="3"/>
  <c r="C48" i="3"/>
  <c r="L66" i="3"/>
  <c r="D66" i="3"/>
  <c r="N66" i="3"/>
  <c r="F66" i="3"/>
  <c r="M66" i="3"/>
  <c r="I66" i="3"/>
  <c r="E66" i="3"/>
  <c r="M55" i="3"/>
  <c r="I55" i="3"/>
  <c r="E55" i="3"/>
  <c r="O53" i="3"/>
  <c r="L55" i="3"/>
  <c r="L70" i="3" s="1"/>
  <c r="J55" i="3"/>
  <c r="G55" i="3"/>
  <c r="D55" i="3"/>
  <c r="C55" i="3"/>
  <c r="I57" i="3"/>
  <c r="I59" i="3" s="1"/>
  <c r="D41" i="3"/>
  <c r="C41" i="3"/>
  <c r="D37" i="3"/>
  <c r="C37" i="3"/>
  <c r="O35" i="3"/>
  <c r="D35" i="3"/>
  <c r="E35" i="3"/>
  <c r="F35" i="3"/>
  <c r="G35" i="3"/>
  <c r="H35" i="3"/>
  <c r="I35" i="3"/>
  <c r="J35" i="3"/>
  <c r="K35" i="3"/>
  <c r="L35" i="3"/>
  <c r="M35" i="3"/>
  <c r="N35" i="3"/>
  <c r="C35" i="3"/>
  <c r="D30" i="3"/>
  <c r="C30" i="3"/>
  <c r="C26" i="3"/>
  <c r="D21" i="3"/>
  <c r="E21" i="3"/>
  <c r="F21" i="3"/>
  <c r="G21" i="3"/>
  <c r="H21" i="3"/>
  <c r="I21" i="3"/>
  <c r="J21" i="3"/>
  <c r="K21" i="3"/>
  <c r="L21" i="3"/>
  <c r="M21" i="3"/>
  <c r="N21" i="3"/>
  <c r="D22" i="3"/>
  <c r="E22" i="3"/>
  <c r="F22" i="3"/>
  <c r="G22" i="3"/>
  <c r="H22" i="3"/>
  <c r="I22" i="3"/>
  <c r="J22" i="3"/>
  <c r="K22" i="3"/>
  <c r="L22" i="3"/>
  <c r="M22" i="3"/>
  <c r="N22" i="3"/>
  <c r="C22" i="3"/>
  <c r="C21" i="3"/>
  <c r="D20" i="3"/>
  <c r="E20" i="3"/>
  <c r="F20" i="3"/>
  <c r="G20" i="3"/>
  <c r="H20" i="3"/>
  <c r="I20" i="3"/>
  <c r="J20" i="3"/>
  <c r="K20" i="3"/>
  <c r="L20" i="3"/>
  <c r="M20" i="3"/>
  <c r="N20" i="3"/>
  <c r="C20" i="3"/>
  <c r="D10" i="3"/>
  <c r="E10" i="3"/>
  <c r="F10" i="3"/>
  <c r="G10" i="3"/>
  <c r="H10" i="3"/>
  <c r="I10" i="3"/>
  <c r="J10" i="3"/>
  <c r="K10" i="3"/>
  <c r="L10" i="3"/>
  <c r="M10" i="3"/>
  <c r="N10" i="3"/>
  <c r="D11" i="3"/>
  <c r="E11" i="3"/>
  <c r="F11" i="3"/>
  <c r="G11" i="3"/>
  <c r="H11" i="3"/>
  <c r="I11" i="3"/>
  <c r="J11" i="3"/>
  <c r="K11" i="3"/>
  <c r="L11" i="3"/>
  <c r="M11" i="3"/>
  <c r="N11" i="3"/>
  <c r="C11" i="3"/>
  <c r="C10" i="3"/>
  <c r="D6" i="3"/>
  <c r="E6" i="3"/>
  <c r="F6" i="3"/>
  <c r="G6" i="3"/>
  <c r="H6" i="3"/>
  <c r="I6" i="3"/>
  <c r="J6" i="3"/>
  <c r="K6" i="3"/>
  <c r="L6" i="3"/>
  <c r="M6" i="3"/>
  <c r="N6" i="3"/>
  <c r="C6" i="3"/>
  <c r="D72" i="2"/>
  <c r="E72" i="2"/>
  <c r="F72" i="2"/>
  <c r="F75" i="2" s="1"/>
  <c r="G72" i="2"/>
  <c r="H72" i="2"/>
  <c r="I72" i="2"/>
  <c r="J72" i="2"/>
  <c r="J75" i="2" s="1"/>
  <c r="K72" i="2"/>
  <c r="L72" i="2"/>
  <c r="M72" i="2"/>
  <c r="N72" i="2"/>
  <c r="C72" i="2"/>
  <c r="D71" i="2"/>
  <c r="E71" i="2"/>
  <c r="F71" i="2"/>
  <c r="G71" i="2"/>
  <c r="H71" i="2"/>
  <c r="I71" i="2"/>
  <c r="J71" i="2"/>
  <c r="K71" i="2"/>
  <c r="K75" i="2" s="1"/>
  <c r="L71" i="2"/>
  <c r="M71" i="2"/>
  <c r="N71" i="2"/>
  <c r="C71" i="2"/>
  <c r="D70" i="2"/>
  <c r="E70" i="2"/>
  <c r="E75" i="2" s="1"/>
  <c r="F70" i="2"/>
  <c r="G70" i="2"/>
  <c r="H70" i="2"/>
  <c r="I70" i="2"/>
  <c r="I75" i="2" s="1"/>
  <c r="J70" i="2"/>
  <c r="K70" i="2"/>
  <c r="L70" i="2"/>
  <c r="M70" i="2"/>
  <c r="M75" i="2" s="1"/>
  <c r="N70" i="2"/>
  <c r="C70" i="2"/>
  <c r="C75" i="2" s="1"/>
  <c r="D63" i="2"/>
  <c r="E63" i="2"/>
  <c r="F63" i="2"/>
  <c r="G63" i="2"/>
  <c r="H63" i="2"/>
  <c r="I63" i="2"/>
  <c r="I65" i="2" s="1"/>
  <c r="J63" i="2"/>
  <c r="J65" i="2" s="1"/>
  <c r="K63" i="2"/>
  <c r="L63" i="2"/>
  <c r="M63" i="2"/>
  <c r="N63" i="2"/>
  <c r="C63" i="2"/>
  <c r="D62" i="2"/>
  <c r="E62" i="2"/>
  <c r="F62" i="2"/>
  <c r="F65" i="2" s="1"/>
  <c r="G62" i="2"/>
  <c r="H62" i="2"/>
  <c r="I62" i="2"/>
  <c r="J62" i="2"/>
  <c r="K62" i="2"/>
  <c r="L62" i="2"/>
  <c r="M62" i="2"/>
  <c r="N62" i="2"/>
  <c r="N65" i="2" s="1"/>
  <c r="C62" i="2"/>
  <c r="C65" i="2" s="1"/>
  <c r="N57" i="2"/>
  <c r="D57" i="2"/>
  <c r="C57" i="2"/>
  <c r="E65" i="2"/>
  <c r="F57" i="2"/>
  <c r="G57" i="2"/>
  <c r="I57" i="2"/>
  <c r="J57" i="2"/>
  <c r="K57" i="2"/>
  <c r="L57" i="2"/>
  <c r="C79" i="2"/>
  <c r="N75" i="2"/>
  <c r="L75" i="2"/>
  <c r="H75" i="2"/>
  <c r="G75" i="2"/>
  <c r="D75" i="2"/>
  <c r="M65" i="2"/>
  <c r="L65" i="2"/>
  <c r="H65" i="2"/>
  <c r="D65" i="2"/>
  <c r="D77" i="2" s="1"/>
  <c r="M57" i="2"/>
  <c r="H57" i="2"/>
  <c r="E57" i="2"/>
  <c r="D70" i="3" l="1"/>
  <c r="J70" i="3"/>
  <c r="H70" i="3"/>
  <c r="O66" i="3"/>
  <c r="N70" i="3"/>
  <c r="N57" i="3"/>
  <c r="N59" i="3" s="1"/>
  <c r="F70" i="3"/>
  <c r="F57" i="3"/>
  <c r="J57" i="3"/>
  <c r="J59" i="3" s="1"/>
  <c r="E57" i="3"/>
  <c r="M57" i="3"/>
  <c r="M59" i="3" s="1"/>
  <c r="G70" i="3"/>
  <c r="K70" i="3"/>
  <c r="D57" i="3"/>
  <c r="H57" i="3"/>
  <c r="H59" i="3" s="1"/>
  <c r="O48" i="3"/>
  <c r="C57" i="3"/>
  <c r="G57" i="3"/>
  <c r="K57" i="3"/>
  <c r="K59" i="3" s="1"/>
  <c r="C66" i="3"/>
  <c r="C70" i="3" s="1"/>
  <c r="E70" i="3"/>
  <c r="I70" i="3"/>
  <c r="M70" i="3"/>
  <c r="L57" i="3"/>
  <c r="L59" i="3" s="1"/>
  <c r="O52" i="3"/>
  <c r="O55" i="3" s="1"/>
  <c r="O11" i="3"/>
  <c r="N24" i="3"/>
  <c r="J24" i="3"/>
  <c r="F24" i="3"/>
  <c r="M13" i="3"/>
  <c r="M15" i="3" s="1"/>
  <c r="M17" i="3" s="1"/>
  <c r="I13" i="3"/>
  <c r="I15" i="3" s="1"/>
  <c r="I17" i="3" s="1"/>
  <c r="E13" i="3"/>
  <c r="E15" i="3" s="1"/>
  <c r="L13" i="3"/>
  <c r="H13" i="3"/>
  <c r="H15" i="3" s="1"/>
  <c r="H17" i="3" s="1"/>
  <c r="D13" i="3"/>
  <c r="L24" i="3"/>
  <c r="H24" i="3"/>
  <c r="D24" i="3"/>
  <c r="C24" i="3"/>
  <c r="K24" i="3"/>
  <c r="G24" i="3"/>
  <c r="O21" i="3"/>
  <c r="C13" i="3"/>
  <c r="C15" i="3" s="1"/>
  <c r="M24" i="3"/>
  <c r="I24" i="3"/>
  <c r="I28" i="3" s="1"/>
  <c r="E24" i="3"/>
  <c r="D15" i="3"/>
  <c r="O22" i="3"/>
  <c r="O20" i="3"/>
  <c r="O6" i="3"/>
  <c r="C28" i="3"/>
  <c r="C32" i="3" s="1"/>
  <c r="K13" i="3"/>
  <c r="G13" i="3"/>
  <c r="G15" i="3" s="1"/>
  <c r="N13" i="3"/>
  <c r="N15" i="3" s="1"/>
  <c r="N17" i="3" s="1"/>
  <c r="J13" i="3"/>
  <c r="J15" i="3" s="1"/>
  <c r="J17" i="3" s="1"/>
  <c r="F13" i="3"/>
  <c r="F15" i="3" s="1"/>
  <c r="O10" i="3"/>
  <c r="O13" i="3" s="1"/>
  <c r="M77" i="2"/>
  <c r="L77" i="2"/>
  <c r="E77" i="2"/>
  <c r="N77" i="2"/>
  <c r="F77" i="2"/>
  <c r="J77" i="2"/>
  <c r="I77" i="2"/>
  <c r="H77" i="2"/>
  <c r="C77" i="2"/>
  <c r="I67" i="2"/>
  <c r="E67" i="2"/>
  <c r="M67" i="2"/>
  <c r="K65" i="2"/>
  <c r="K77" i="2" s="1"/>
  <c r="G65" i="2"/>
  <c r="G77" i="2" s="1"/>
  <c r="C67" i="2"/>
  <c r="D67" i="2"/>
  <c r="L67" i="2"/>
  <c r="N67" i="2"/>
  <c r="J67" i="2"/>
  <c r="F67" i="2"/>
  <c r="K67" i="2"/>
  <c r="H67" i="2"/>
  <c r="D22" i="2"/>
  <c r="E22" i="2"/>
  <c r="E24" i="2" s="1"/>
  <c r="F22" i="2"/>
  <c r="G22" i="2"/>
  <c r="H22" i="2"/>
  <c r="I22" i="2"/>
  <c r="I24" i="2" s="1"/>
  <c r="J22" i="2"/>
  <c r="K22" i="2"/>
  <c r="L22" i="2"/>
  <c r="M22" i="2"/>
  <c r="M24" i="2" s="1"/>
  <c r="N22" i="2"/>
  <c r="C22" i="2"/>
  <c r="C38" i="2"/>
  <c r="D31" i="2"/>
  <c r="E31" i="2"/>
  <c r="F31" i="2"/>
  <c r="G31" i="2"/>
  <c r="H31" i="2"/>
  <c r="I31" i="2"/>
  <c r="J31" i="2"/>
  <c r="K31" i="2"/>
  <c r="L31" i="2"/>
  <c r="M31" i="2"/>
  <c r="N31" i="2"/>
  <c r="C31" i="2"/>
  <c r="D30" i="2"/>
  <c r="E30" i="2"/>
  <c r="F30" i="2"/>
  <c r="G30" i="2"/>
  <c r="H30" i="2"/>
  <c r="I30" i="2"/>
  <c r="J30" i="2"/>
  <c r="K30" i="2"/>
  <c r="L30" i="2"/>
  <c r="M30" i="2"/>
  <c r="N30" i="2"/>
  <c r="C30" i="2"/>
  <c r="D29" i="2"/>
  <c r="D34" i="2" s="1"/>
  <c r="E29" i="2"/>
  <c r="E34" i="2" s="1"/>
  <c r="F29" i="2"/>
  <c r="F34" i="2" s="1"/>
  <c r="G29" i="2"/>
  <c r="G34" i="2" s="1"/>
  <c r="H29" i="2"/>
  <c r="H34" i="2" s="1"/>
  <c r="I29" i="2"/>
  <c r="I34" i="2" s="1"/>
  <c r="J29" i="2"/>
  <c r="J34" i="2" s="1"/>
  <c r="K29" i="2"/>
  <c r="K34" i="2" s="1"/>
  <c r="L29" i="2"/>
  <c r="L34" i="2" s="1"/>
  <c r="M29" i="2"/>
  <c r="M34" i="2" s="1"/>
  <c r="N29" i="2"/>
  <c r="N34" i="2" s="1"/>
  <c r="C29" i="2"/>
  <c r="C34" i="2" s="1"/>
  <c r="G24" i="2"/>
  <c r="D21" i="2"/>
  <c r="D24" i="2" s="1"/>
  <c r="D36" i="2" s="1"/>
  <c r="E21" i="2"/>
  <c r="F21" i="2"/>
  <c r="G21" i="2"/>
  <c r="H21" i="2"/>
  <c r="H24" i="2" s="1"/>
  <c r="I21" i="2"/>
  <c r="J21" i="2"/>
  <c r="K21" i="2"/>
  <c r="K24" i="2" s="1"/>
  <c r="L21" i="2"/>
  <c r="L24" i="2" s="1"/>
  <c r="M21" i="2"/>
  <c r="N21" i="2"/>
  <c r="C21" i="2"/>
  <c r="C24" i="2" s="1"/>
  <c r="O70" i="3" l="1"/>
  <c r="O57" i="3"/>
  <c r="O59" i="3" s="1"/>
  <c r="K28" i="3"/>
  <c r="L28" i="3"/>
  <c r="G28" i="3"/>
  <c r="L15" i="3"/>
  <c r="L17" i="3" s="1"/>
  <c r="M28" i="3"/>
  <c r="D28" i="3"/>
  <c r="D32" i="3" s="1"/>
  <c r="O24" i="3"/>
  <c r="O28" i="3" s="1"/>
  <c r="E28" i="3"/>
  <c r="H28" i="3"/>
  <c r="K15" i="3"/>
  <c r="K17" i="3" s="1"/>
  <c r="F28" i="3"/>
  <c r="O15" i="3"/>
  <c r="O17" i="3" s="1"/>
  <c r="J28" i="3"/>
  <c r="N28" i="3"/>
  <c r="K36" i="2"/>
  <c r="G36" i="2"/>
  <c r="G67" i="2"/>
  <c r="N24" i="2"/>
  <c r="J24" i="2"/>
  <c r="F24" i="2"/>
  <c r="F36" i="2" s="1"/>
  <c r="N36" i="2"/>
  <c r="N26" i="2"/>
  <c r="J36" i="2"/>
  <c r="M36" i="2"/>
  <c r="I36" i="2"/>
  <c r="E36" i="2"/>
  <c r="L36" i="2"/>
  <c r="H36" i="2"/>
  <c r="C36" i="2"/>
  <c r="D16" i="2"/>
  <c r="D26" i="2" s="1"/>
  <c r="E16" i="2"/>
  <c r="E26" i="2" s="1"/>
  <c r="F16" i="2"/>
  <c r="G16" i="2"/>
  <c r="G26" i="2" s="1"/>
  <c r="H16" i="2"/>
  <c r="H26" i="2" s="1"/>
  <c r="I16" i="2"/>
  <c r="I26" i="2" s="1"/>
  <c r="J16" i="2"/>
  <c r="J26" i="2" s="1"/>
  <c r="K16" i="2"/>
  <c r="K26" i="2" s="1"/>
  <c r="L16" i="2"/>
  <c r="L26" i="2" s="1"/>
  <c r="M16" i="2"/>
  <c r="M26" i="2" s="1"/>
  <c r="N16" i="2"/>
  <c r="C16" i="2"/>
  <c r="C26" i="2" s="1"/>
  <c r="C7" i="2"/>
  <c r="C10" i="2" s="1"/>
  <c r="C102" i="1"/>
  <c r="D99" i="1"/>
  <c r="D102" i="1" s="1"/>
  <c r="E99" i="1" s="1"/>
  <c r="E102" i="1" s="1"/>
  <c r="F99" i="1" s="1"/>
  <c r="F102" i="1" s="1"/>
  <c r="G99" i="1" s="1"/>
  <c r="G102" i="1" s="1"/>
  <c r="H99" i="1" s="1"/>
  <c r="H102" i="1" s="1"/>
  <c r="I99" i="1" s="1"/>
  <c r="I102" i="1" s="1"/>
  <c r="J99" i="1" s="1"/>
  <c r="J102" i="1" s="1"/>
  <c r="K99" i="1" s="1"/>
  <c r="K102" i="1" s="1"/>
  <c r="L99" i="1" s="1"/>
  <c r="L102" i="1" s="1"/>
  <c r="M99" i="1" s="1"/>
  <c r="M102" i="1" s="1"/>
  <c r="N99" i="1" s="1"/>
  <c r="N102" i="1" s="1"/>
  <c r="C95" i="1"/>
  <c r="D92" i="1" s="1"/>
  <c r="D95" i="1" s="1"/>
  <c r="E92" i="1" s="1"/>
  <c r="E95" i="1" s="1"/>
  <c r="F92" i="1" s="1"/>
  <c r="F95" i="1" s="1"/>
  <c r="G92" i="1" s="1"/>
  <c r="G95" i="1" s="1"/>
  <c r="H92" i="1" s="1"/>
  <c r="H95" i="1" s="1"/>
  <c r="I92" i="1" s="1"/>
  <c r="I95" i="1" s="1"/>
  <c r="J92" i="1" s="1"/>
  <c r="J95" i="1" s="1"/>
  <c r="K92" i="1" s="1"/>
  <c r="K95" i="1" s="1"/>
  <c r="L92" i="1" s="1"/>
  <c r="L95" i="1" s="1"/>
  <c r="M92" i="1" s="1"/>
  <c r="M95" i="1" s="1"/>
  <c r="N92" i="1" s="1"/>
  <c r="N95" i="1" s="1"/>
  <c r="D68" i="1"/>
  <c r="E68" i="1"/>
  <c r="F68" i="1"/>
  <c r="G68" i="1"/>
  <c r="H68" i="1"/>
  <c r="I68" i="1"/>
  <c r="J68" i="1"/>
  <c r="K68" i="1"/>
  <c r="L68" i="1"/>
  <c r="M68" i="1"/>
  <c r="N68" i="1"/>
  <c r="C70" i="1"/>
  <c r="C72" i="1" s="1"/>
  <c r="D65" i="1" s="1"/>
  <c r="D67" i="1"/>
  <c r="E67" i="1"/>
  <c r="F67" i="1"/>
  <c r="F70" i="1" s="1"/>
  <c r="G67" i="1"/>
  <c r="G70" i="1" s="1"/>
  <c r="H67" i="1"/>
  <c r="H70" i="1" s="1"/>
  <c r="I67" i="1"/>
  <c r="J67" i="1"/>
  <c r="J70" i="1" s="1"/>
  <c r="K67" i="1"/>
  <c r="L67" i="1"/>
  <c r="M67" i="1"/>
  <c r="N67" i="1"/>
  <c r="N70" i="1" s="1"/>
  <c r="C67" i="1"/>
  <c r="L70" i="1"/>
  <c r="D55" i="1"/>
  <c r="E55" i="1"/>
  <c r="F55" i="1"/>
  <c r="G55" i="1"/>
  <c r="H55" i="1"/>
  <c r="I55" i="1"/>
  <c r="J55" i="1"/>
  <c r="K55" i="1"/>
  <c r="L55" i="1"/>
  <c r="M55" i="1"/>
  <c r="N55" i="1"/>
  <c r="C55" i="1"/>
  <c r="D54" i="1"/>
  <c r="D57" i="1" s="1"/>
  <c r="E54" i="1"/>
  <c r="E57" i="1" s="1"/>
  <c r="F54" i="1"/>
  <c r="F57" i="1" s="1"/>
  <c r="G54" i="1"/>
  <c r="G57" i="1" s="1"/>
  <c r="H54" i="1"/>
  <c r="H57" i="1" s="1"/>
  <c r="I54" i="1"/>
  <c r="I57" i="1" s="1"/>
  <c r="J54" i="1"/>
  <c r="J57" i="1" s="1"/>
  <c r="K54" i="1"/>
  <c r="K57" i="1" s="1"/>
  <c r="L54" i="1"/>
  <c r="L57" i="1" s="1"/>
  <c r="M54" i="1"/>
  <c r="M57" i="1" s="1"/>
  <c r="N54" i="1"/>
  <c r="N57" i="1" s="1"/>
  <c r="C54" i="1"/>
  <c r="C57" i="1" s="1"/>
  <c r="C59" i="1" s="1"/>
  <c r="D52" i="1" s="1"/>
  <c r="M43" i="1"/>
  <c r="E38" i="1"/>
  <c r="N38" i="1"/>
  <c r="C43" i="1" s="1"/>
  <c r="D43" i="1" s="1"/>
  <c r="E43" i="1" s="1"/>
  <c r="F43" i="1" s="1"/>
  <c r="G43" i="1" s="1"/>
  <c r="H43" i="1" s="1"/>
  <c r="I43" i="1" s="1"/>
  <c r="J43" i="1" s="1"/>
  <c r="K43" i="1" s="1"/>
  <c r="L43" i="1" s="1"/>
  <c r="M38" i="1"/>
  <c r="L38" i="1"/>
  <c r="K38" i="1"/>
  <c r="J38" i="1"/>
  <c r="I38" i="1"/>
  <c r="H38" i="1"/>
  <c r="G38" i="1"/>
  <c r="F38" i="1"/>
  <c r="D38" i="1"/>
  <c r="C38" i="1"/>
  <c r="D19" i="1"/>
  <c r="E19" i="1" s="1"/>
  <c r="N9" i="1"/>
  <c r="C14" i="1" s="1"/>
  <c r="D14" i="1" s="1"/>
  <c r="E14" i="1" s="1"/>
  <c r="F14" i="1" s="1"/>
  <c r="G14" i="1" s="1"/>
  <c r="H14" i="1" s="1"/>
  <c r="I14" i="1" s="1"/>
  <c r="J14" i="1" s="1"/>
  <c r="K14" i="1" s="1"/>
  <c r="L14" i="1" s="1"/>
  <c r="M14" i="1" s="1"/>
  <c r="N14" i="1" s="1"/>
  <c r="M9" i="1"/>
  <c r="L9" i="1"/>
  <c r="K9" i="1"/>
  <c r="J9" i="1"/>
  <c r="I9" i="1"/>
  <c r="H9" i="1"/>
  <c r="G9" i="1"/>
  <c r="C9" i="1"/>
  <c r="D9" i="1"/>
  <c r="E9" i="1"/>
  <c r="F9" i="1"/>
  <c r="F26" i="2" l="1"/>
  <c r="C40" i="2"/>
  <c r="D6" i="2" s="1"/>
  <c r="D59" i="1"/>
  <c r="E52" i="1" s="1"/>
  <c r="E59" i="1" s="1"/>
  <c r="F52" i="1" s="1"/>
  <c r="F59" i="1" s="1"/>
  <c r="G52" i="1" s="1"/>
  <c r="G59" i="1" s="1"/>
  <c r="H52" i="1" s="1"/>
  <c r="H59" i="1" s="1"/>
  <c r="I52" i="1" s="1"/>
  <c r="I59" i="1" s="1"/>
  <c r="J52" i="1" s="1"/>
  <c r="J59" i="1" s="1"/>
  <c r="K52" i="1" s="1"/>
  <c r="K59" i="1" s="1"/>
  <c r="L52" i="1" s="1"/>
  <c r="L59" i="1" s="1"/>
  <c r="M52" i="1" s="1"/>
  <c r="M59" i="1" s="1"/>
  <c r="N52" i="1" s="1"/>
  <c r="N59" i="1" s="1"/>
  <c r="K70" i="1"/>
  <c r="N43" i="1"/>
  <c r="M70" i="1"/>
  <c r="I70" i="1"/>
  <c r="E70" i="1"/>
  <c r="D70" i="1"/>
  <c r="D72" i="1" s="1"/>
  <c r="E65" i="1" s="1"/>
  <c r="E72" i="1" s="1"/>
  <c r="F65" i="1" s="1"/>
  <c r="F72" i="1" s="1"/>
  <c r="G65" i="1" s="1"/>
  <c r="G72" i="1" s="1"/>
  <c r="H65" i="1" s="1"/>
  <c r="H72" i="1" s="1"/>
  <c r="I65" i="1" s="1"/>
  <c r="I72" i="1" s="1"/>
  <c r="J65" i="1" s="1"/>
  <c r="J72" i="1" s="1"/>
  <c r="K65" i="1" s="1"/>
  <c r="K72" i="1" s="1"/>
  <c r="L65" i="1" s="1"/>
  <c r="L72" i="1" s="1"/>
  <c r="M65" i="1" s="1"/>
  <c r="M72" i="1" s="1"/>
  <c r="N65" i="1" s="1"/>
  <c r="N72" i="1" s="1"/>
  <c r="D10" i="2" l="1"/>
  <c r="D40" i="2" s="1"/>
  <c r="E6" i="2" s="1"/>
  <c r="E8" i="2"/>
  <c r="E30" i="3" s="1"/>
  <c r="E32" i="3" l="1"/>
  <c r="E37" i="3" s="1"/>
  <c r="E10" i="2"/>
  <c r="E40" i="2" s="1"/>
  <c r="F6" i="2" s="1"/>
  <c r="F8" i="2"/>
  <c r="F30" i="3" s="1"/>
  <c r="F32" i="3" s="1"/>
  <c r="F37" i="3" s="1"/>
  <c r="F41" i="3" s="1"/>
  <c r="E41" i="3" l="1"/>
  <c r="G8" i="2"/>
  <c r="G30" i="3" s="1"/>
  <c r="G32" i="3" s="1"/>
  <c r="G37" i="3" s="1"/>
  <c r="G41" i="3" s="1"/>
  <c r="F10" i="2"/>
  <c r="F40" i="2" s="1"/>
  <c r="G6" i="2" s="1"/>
  <c r="H8" i="2" l="1"/>
  <c r="H30" i="3" s="1"/>
  <c r="H32" i="3" s="1"/>
  <c r="H37" i="3" s="1"/>
  <c r="H41" i="3" s="1"/>
  <c r="G10" i="2"/>
  <c r="G40" i="2" s="1"/>
  <c r="H6" i="2" s="1"/>
  <c r="I8" i="2" l="1"/>
  <c r="I30" i="3" s="1"/>
  <c r="I32" i="3" s="1"/>
  <c r="I37" i="3" s="1"/>
  <c r="I41" i="3" s="1"/>
  <c r="H10" i="2"/>
  <c r="H40" i="2" s="1"/>
  <c r="I6" i="2" s="1"/>
  <c r="J8" i="2" l="1"/>
  <c r="J30" i="3" s="1"/>
  <c r="I10" i="2"/>
  <c r="I40" i="2" s="1"/>
  <c r="J6" i="2" s="1"/>
  <c r="J32" i="3" l="1"/>
  <c r="J37" i="3" s="1"/>
  <c r="K8" i="2"/>
  <c r="K30" i="3" s="1"/>
  <c r="K32" i="3" s="1"/>
  <c r="K37" i="3" s="1"/>
  <c r="K41" i="3" s="1"/>
  <c r="J10" i="2"/>
  <c r="J40" i="2" s="1"/>
  <c r="K6" i="2" s="1"/>
  <c r="J41" i="3" l="1"/>
  <c r="L8" i="2"/>
  <c r="L30" i="3" s="1"/>
  <c r="L32" i="3" s="1"/>
  <c r="L37" i="3" s="1"/>
  <c r="L41" i="3" s="1"/>
  <c r="K10" i="2"/>
  <c r="K40" i="2" s="1"/>
  <c r="L6" i="2" s="1"/>
  <c r="M8" i="2" l="1"/>
  <c r="M30" i="3" s="1"/>
  <c r="M32" i="3" s="1"/>
  <c r="M37" i="3" s="1"/>
  <c r="M41" i="3" s="1"/>
  <c r="L10" i="2"/>
  <c r="L40" i="2" s="1"/>
  <c r="M6" i="2" s="1"/>
  <c r="N8" i="2" l="1"/>
  <c r="N30" i="3" s="1"/>
  <c r="M10" i="2"/>
  <c r="M40" i="2" s="1"/>
  <c r="N6" i="2" s="1"/>
  <c r="N10" i="2" l="1"/>
  <c r="N40" i="2" s="1"/>
  <c r="E6" i="4" s="1"/>
  <c r="E10" i="4" s="1"/>
  <c r="E17" i="4" s="1"/>
  <c r="N32" i="3"/>
  <c r="N37" i="3" s="1"/>
  <c r="O30" i="3"/>
  <c r="O32" i="3" s="1"/>
  <c r="C47" i="2" l="1"/>
  <c r="C49" i="2" s="1"/>
  <c r="C72" i="3" s="1"/>
  <c r="N41" i="3"/>
  <c r="O41" i="3" s="1"/>
  <c r="O37" i="3"/>
  <c r="C51" i="2" l="1"/>
  <c r="C81" i="2" s="1"/>
  <c r="D47" i="2" s="1"/>
  <c r="D49" i="2" s="1"/>
  <c r="D72" i="3" s="1"/>
  <c r="D74" i="3" s="1"/>
  <c r="D79" i="3" s="1"/>
  <c r="D83" i="3" s="1"/>
  <c r="C74" i="3"/>
  <c r="C79" i="3" s="1"/>
  <c r="D51" i="2" l="1"/>
  <c r="D81" i="2" s="1"/>
  <c r="E47" i="2" s="1"/>
  <c r="E49" i="2" s="1"/>
  <c r="E72" i="3" s="1"/>
  <c r="E74" i="3" s="1"/>
  <c r="E79" i="3" s="1"/>
  <c r="E83" i="3" s="1"/>
  <c r="C83" i="3"/>
  <c r="E51" i="2" l="1"/>
  <c r="E81" i="2" s="1"/>
  <c r="F47" i="2" s="1"/>
  <c r="F49" i="2" s="1"/>
  <c r="F72" i="3" s="1"/>
  <c r="F74" i="3" s="1"/>
  <c r="F79" i="3" s="1"/>
  <c r="F51" i="2" l="1"/>
  <c r="F81" i="2" s="1"/>
  <c r="G47" i="2" s="1"/>
  <c r="F83" i="3"/>
  <c r="G49" i="2" l="1"/>
  <c r="G72" i="3" s="1"/>
  <c r="G51" i="2" l="1"/>
  <c r="G81" i="2" s="1"/>
  <c r="H47" i="2" s="1"/>
  <c r="H49" i="2" s="1"/>
  <c r="H72" i="3" s="1"/>
  <c r="H74" i="3" s="1"/>
  <c r="H79" i="3" s="1"/>
  <c r="H83" i="3" s="1"/>
  <c r="G74" i="3"/>
  <c r="G79" i="3" s="1"/>
  <c r="H51" i="2" l="1"/>
  <c r="H81" i="2" s="1"/>
  <c r="I47" i="2" s="1"/>
  <c r="I49" i="2" s="1"/>
  <c r="G83" i="3"/>
  <c r="I72" i="3" l="1"/>
  <c r="I74" i="3" s="1"/>
  <c r="I79" i="3" s="1"/>
  <c r="I51" i="2"/>
  <c r="I81" i="2" s="1"/>
  <c r="J47" i="2" s="1"/>
  <c r="J49" i="2" s="1"/>
  <c r="J72" i="3" l="1"/>
  <c r="J74" i="3" s="1"/>
  <c r="J79" i="3" s="1"/>
  <c r="J83" i="3" s="1"/>
  <c r="J51" i="2"/>
  <c r="J81" i="2" s="1"/>
  <c r="K47" i="2" s="1"/>
  <c r="K49" i="2" s="1"/>
  <c r="I83" i="3"/>
  <c r="K72" i="3" l="1"/>
  <c r="K74" i="3" s="1"/>
  <c r="K79" i="3" s="1"/>
  <c r="K83" i="3" s="1"/>
  <c r="K51" i="2"/>
  <c r="K81" i="2" s="1"/>
  <c r="L47" i="2" s="1"/>
  <c r="L49" i="2" s="1"/>
  <c r="L72" i="3" l="1"/>
  <c r="L74" i="3" s="1"/>
  <c r="L79" i="3" s="1"/>
  <c r="L51" i="2"/>
  <c r="L81" i="2" s="1"/>
  <c r="M47" i="2" s="1"/>
  <c r="M49" i="2" s="1"/>
  <c r="L83" i="3"/>
  <c r="M72" i="3" l="1"/>
  <c r="M74" i="3" s="1"/>
  <c r="M79" i="3" s="1"/>
  <c r="M83" i="3" s="1"/>
  <c r="M51" i="2"/>
  <c r="M81" i="2" s="1"/>
  <c r="N47" i="2" s="1"/>
  <c r="N49" i="2" s="1"/>
  <c r="N72" i="3" s="1"/>
  <c r="N51" i="2" l="1"/>
  <c r="N81" i="2" s="1"/>
  <c r="H6" i="4" s="1"/>
  <c r="H10" i="4" s="1"/>
  <c r="H17" i="4" s="1"/>
  <c r="N74" i="3"/>
  <c r="N79" i="3" s="1"/>
  <c r="O72" i="3"/>
  <c r="O74" i="3" s="1"/>
  <c r="O79" i="3" l="1"/>
  <c r="N81" i="3" s="1"/>
  <c r="O81" i="3" s="1"/>
  <c r="N83" i="3" l="1"/>
  <c r="O83" i="3" s="1"/>
</calcChain>
</file>

<file path=xl/sharedStrings.xml><?xml version="1.0" encoding="utf-8"?>
<sst xmlns="http://schemas.openxmlformats.org/spreadsheetml/2006/main" count="430" uniqueCount="127">
  <si>
    <t>ParadigmStar Inc.</t>
  </si>
  <si>
    <t>Assumption</t>
  </si>
  <si>
    <t>A</t>
  </si>
  <si>
    <t>Initial Cash Balance</t>
  </si>
  <si>
    <t>B</t>
  </si>
  <si>
    <t>Product Sales</t>
  </si>
  <si>
    <t>FY2014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</si>
  <si>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</si>
  <si>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</si>
  <si>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</si>
  <si>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</si>
  <si>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</si>
  <si>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</si>
  <si>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</si>
  <si>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</si>
  <si>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</si>
  <si>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</si>
  <si>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</si>
  <si>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</si>
  <si>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(Paid in Capital)</t>
  </si>
  <si>
    <t>Unit Sold (Monthly)</t>
  </si>
  <si>
    <t>Unit Sold (Cumulative)</t>
  </si>
  <si>
    <t>FY2015</t>
  </si>
  <si>
    <t>FY2016</t>
  </si>
  <si>
    <t>C</t>
  </si>
  <si>
    <t>Product Pricing</t>
  </si>
  <si>
    <t>Price Per Unit</t>
  </si>
  <si>
    <t>D</t>
  </si>
  <si>
    <t>Direct Cost</t>
  </si>
  <si>
    <t>Inventory Valued at Cost</t>
  </si>
  <si>
    <t xml:space="preserve">Materials </t>
  </si>
  <si>
    <t>Labor</t>
  </si>
  <si>
    <t>Price Per Unit Produced</t>
  </si>
  <si>
    <t>Cost of Materials Paid in Month After Units are Produced</t>
  </si>
  <si>
    <t>Cost of Labor Paid in Months Units are Produced</t>
  </si>
  <si>
    <t># of Units Manufactured (Monthly)</t>
  </si>
  <si>
    <t># of Units Manufactured (Cumulative)</t>
  </si>
  <si>
    <t>E</t>
  </si>
  <si>
    <t>Inventory</t>
  </si>
  <si>
    <t>Pre-Sales Inventory</t>
  </si>
  <si>
    <t>Begininng Balance</t>
  </si>
  <si>
    <t>Plus              Product Made During Month</t>
  </si>
  <si>
    <t>Less       Product Delivered During Month</t>
  </si>
  <si>
    <t>Net Change</t>
  </si>
  <si>
    <t>Post-Sales (Ending) Inventory</t>
  </si>
  <si>
    <t>F</t>
  </si>
  <si>
    <t>Fixed Cost</t>
  </si>
  <si>
    <t>Rent</t>
  </si>
  <si>
    <t>Owners Salary ($60,000 Per Year)</t>
  </si>
  <si>
    <t>Marketing</t>
  </si>
  <si>
    <t>G</t>
  </si>
  <si>
    <t>Equipment</t>
  </si>
  <si>
    <t xml:space="preserve">Cost of Equipment </t>
  </si>
  <si>
    <t>***3 Yr Straight Line Depreciation***</t>
  </si>
  <si>
    <t>***Product Delivered in the Month Sold***</t>
  </si>
  <si>
    <t>***Sales Occur in the Third Month after Product is Manufactured***</t>
  </si>
  <si>
    <t>Depreciable Cost</t>
  </si>
  <si>
    <t>Depreciation (36 Months)</t>
  </si>
  <si>
    <t>Cost Less Depreciation</t>
  </si>
  <si>
    <t>H</t>
  </si>
  <si>
    <t>Taxe Rate for Net Taxable Income</t>
  </si>
  <si>
    <t>I</t>
  </si>
  <si>
    <t>Interest Earned on Cash Balance</t>
  </si>
  <si>
    <t>Sources and Uses of Cash</t>
  </si>
  <si>
    <t>Beginning Cash Balance</t>
  </si>
  <si>
    <t>Prior Months Ending Cash Balance</t>
  </si>
  <si>
    <t>Interest on Cash</t>
  </si>
  <si>
    <t>Cash Avalable for Operations</t>
  </si>
  <si>
    <t>Sources of Cash</t>
  </si>
  <si>
    <t>B&amp;C</t>
  </si>
  <si>
    <t>Total Sources of Cash</t>
  </si>
  <si>
    <t>Material</t>
  </si>
  <si>
    <t>Total Direct Cost</t>
  </si>
  <si>
    <t>Cash From Operations</t>
  </si>
  <si>
    <t>Fixed Costs</t>
  </si>
  <si>
    <t>Owners Salary</t>
  </si>
  <si>
    <t>Taxes</t>
  </si>
  <si>
    <t>Total Fixed Costs</t>
  </si>
  <si>
    <t>Total Uses of Cash (Direct + Fixed)</t>
  </si>
  <si>
    <t>Cost of Equipment</t>
  </si>
  <si>
    <t>Ending Cash Balance</t>
  </si>
  <si>
    <t>Income Statement</t>
  </si>
  <si>
    <t>D&amp;C</t>
  </si>
  <si>
    <t>Net Sales</t>
  </si>
  <si>
    <t>Less:</t>
  </si>
  <si>
    <t>Cost of Goods Sold</t>
  </si>
  <si>
    <t>Materials</t>
  </si>
  <si>
    <t>D&amp;E</t>
  </si>
  <si>
    <t>Gross Margin</t>
  </si>
  <si>
    <t>Gross Margin %</t>
  </si>
  <si>
    <t>Operating Expenses</t>
  </si>
  <si>
    <t xml:space="preserve">Rent </t>
  </si>
  <si>
    <t>Salaries</t>
  </si>
  <si>
    <t>Total Operating Expenses</t>
  </si>
  <si>
    <t>Total Cost of Goods Sold</t>
  </si>
  <si>
    <t>Cost Of Equipment</t>
  </si>
  <si>
    <t>Net Operating income</t>
  </si>
  <si>
    <t>Plus</t>
  </si>
  <si>
    <t>Interest on Cash (3% Annual Interest)</t>
  </si>
  <si>
    <t>Year Total</t>
  </si>
  <si>
    <t>Pre-Tax Earnings</t>
  </si>
  <si>
    <t>Provision for Taxes</t>
  </si>
  <si>
    <t>Net Income</t>
  </si>
  <si>
    <t>Less</t>
  </si>
  <si>
    <t>Net Taxable Income</t>
  </si>
  <si>
    <t>Depreciation</t>
  </si>
  <si>
    <t>Assets</t>
  </si>
  <si>
    <t>Cash</t>
  </si>
  <si>
    <t>B&amp;E</t>
  </si>
  <si>
    <t>Total Current Assets</t>
  </si>
  <si>
    <t>Fixed Assets</t>
  </si>
  <si>
    <t>Total Assets</t>
  </si>
  <si>
    <t>Liabilities &amp; Stockholder's Equity</t>
  </si>
  <si>
    <t>Accounts Payable-Materials</t>
  </si>
  <si>
    <t>Paid in Capital</t>
  </si>
  <si>
    <t>Retained Earnings</t>
  </si>
  <si>
    <t>Total Equity</t>
  </si>
  <si>
    <t>Net Fixed Assets</t>
  </si>
  <si>
    <t>?</t>
  </si>
  <si>
    <t>Total Liability &amp; Stockholder's Equity</t>
  </si>
  <si>
    <t>Receivables</t>
  </si>
  <si>
    <t>Less: Accumulated Depreciation</t>
  </si>
  <si>
    <t>Accrued Salaries</t>
  </si>
  <si>
    <t>Total Current Liabilities</t>
  </si>
  <si>
    <t>Owners Salary ($120,000 Per Year)</t>
  </si>
  <si>
    <t>Use of Cash</t>
  </si>
  <si>
    <t>Uses of Cash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</si>
</sst>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;[Red]&quot;$&quot;#,##0"/>
    <numFmt numFmtId="166" formatCode="#,##0;[Red]#,##0"/>
    <numFmt numFmtId="167" formatCode="&quot;$&quot;#,##0"/>
    <numFmt numFmtId="168" formatCode="_([$$-409]* #,##0_);_([$$-409]* \(#,##0\);_([$$-409]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ashDot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Dot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6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2" fillId="0" borderId="0" xfId="0" applyFont="1"/>
    <xf numFmtId="0" fontId="2" fillId="0" borderId="0" xfId="0" applyFont="1" applyFill="1" applyBorder="1"/>
    <xf numFmtId="0" fontId="2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 vertical="center"/>
    </xf>
    <xf numFmtId="8" fontId="0" fillId="0" borderId="0" xfId="0" applyNumberForma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4" xfId="0" applyBorder="1"/>
    <xf numFmtId="0" fontId="2" fillId="0" borderId="0" xfId="0" applyFont="1" applyAlignment="1">
      <alignment horizontal="right" vertical="center"/>
    </xf>
    <xf numFmtId="0" fontId="0" fillId="0" borderId="5" xfId="0" applyBorder="1"/>
    <xf numFmtId="3" fontId="0" fillId="0" borderId="6" xfId="0" applyNumberForma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164" fontId="0" fillId="0" borderId="0" xfId="1" applyNumberFormat="1" applyFont="1"/>
    <xf numFmtId="164" fontId="0" fillId="0" borderId="6" xfId="1" applyNumberFormat="1" applyFont="1" applyBorder="1"/>
    <xf numFmtId="164" fontId="0" fillId="0" borderId="4" xfId="1" applyNumberFormat="1" applyFont="1" applyBorder="1"/>
    <xf numFmtId="9" fontId="0" fillId="0" borderId="0" xfId="0" applyNumberFormat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 indent="2"/>
    </xf>
    <xf numFmtId="0" fontId="5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2" xfId="0" applyFont="1" applyBorder="1"/>
    <xf numFmtId="0" fontId="2" fillId="0" borderId="0" xfId="0" applyFont="1" applyAlignment="1">
      <alignment horizontal="left" vertical="center" indent="3"/>
    </xf>
    <xf numFmtId="0" fontId="2" fillId="0" borderId="0" xfId="0" applyFont="1" applyAlignment="1">
      <alignment horizontal="left" indent="3"/>
    </xf>
    <xf numFmtId="0" fontId="5" fillId="0" borderId="0" xfId="0" applyFont="1" applyAlignment="1">
      <alignment horizontal="right"/>
    </xf>
    <xf numFmtId="165" fontId="0" fillId="0" borderId="0" xfId="0" applyNumberFormat="1"/>
    <xf numFmtId="0" fontId="5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6" fontId="0" fillId="0" borderId="0" xfId="0" applyNumberFormat="1"/>
    <xf numFmtId="166" fontId="0" fillId="0" borderId="2" xfId="0" applyNumberFormat="1" applyBorder="1"/>
    <xf numFmtId="164" fontId="0" fillId="0" borderId="0" xfId="0" applyNumberFormat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5" fontId="0" fillId="0" borderId="4" xfId="1" applyNumberFormat="1" applyFon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left" indent="2"/>
    </xf>
    <xf numFmtId="0" fontId="0" fillId="0" borderId="0" xfId="0" applyAlignment="1">
      <alignment horizontal="right"/>
    </xf>
    <xf numFmtId="165" fontId="0" fillId="0" borderId="4" xfId="0" applyNumberFormat="1" applyBorder="1"/>
    <xf numFmtId="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167" fontId="0" fillId="0" borderId="0" xfId="0" applyNumberForma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8" fontId="0" fillId="0" borderId="0" xfId="0" applyNumberFormat="1"/>
    <xf numFmtId="0" fontId="2" fillId="0" borderId="0" xfId="0" applyFont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0" fillId="0" borderId="4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168" fontId="0" fillId="0" borderId="0" xfId="0" applyNumberFormat="1" applyBorder="1"/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/>
    <xf numFmtId="0" fontId="2" fillId="0" borderId="3" xfId="0" applyFont="1" applyBorder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topLeftCell="A7" zoomScale="90" zoomScaleNormal="90" workbookViewId="0">
      <selection activeCell="B82" sqref="B82"/>
    </sheetView>
  </sheetViews>
  <sheetFormatPr defaultRowHeight="15" x14ac:dyDescent="0.25"/>
  <cols>
    <col min="2" max="2" width="35.85546875" customWidth="1"/>
    <col min="3" max="3" width="11.5703125" customWidth="1"/>
    <col min="11" max="11" width="11.5703125" customWidth="1"/>
    <col min="13" max="13" width="10.42578125" customWidth="1"/>
    <col min="14" max="14" width="10.28515625" customWidth="1"/>
    <col min="15" max="15" width="11" customWidth="1"/>
  </cols>
  <sheetData>
    <row r="1" spans="1:14" ht="18.75" x14ac:dyDescent="0.25">
      <c r="A1" s="81" t="s">
        <v>0</v>
      </c>
      <c r="B1" s="81"/>
      <c r="C1" s="40"/>
      <c r="F1" s="81" t="s">
        <v>1</v>
      </c>
      <c r="G1" s="81"/>
      <c r="H1" s="81"/>
      <c r="I1" s="81"/>
    </row>
    <row r="3" spans="1:14" x14ac:dyDescent="0.25">
      <c r="A3" t="s">
        <v>2</v>
      </c>
      <c r="B3" s="6" t="s">
        <v>3</v>
      </c>
      <c r="C3" s="1">
        <v>130000</v>
      </c>
      <c r="D3" s="82" t="s">
        <v>19</v>
      </c>
      <c r="E3" s="82"/>
    </row>
    <row r="5" spans="1:14" x14ac:dyDescent="0.25">
      <c r="A5" t="s">
        <v>4</v>
      </c>
      <c r="B5" s="6" t="s">
        <v>5</v>
      </c>
    </row>
    <row r="6" spans="1:14" x14ac:dyDescent="0.25">
      <c r="B6" s="28" t="s">
        <v>6</v>
      </c>
      <c r="C6" s="4" t="s">
        <v>7</v>
      </c>
      <c r="D6" s="26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  <c r="K6" s="4" t="s">
        <v>15</v>
      </c>
      <c r="L6" s="4" t="s">
        <v>16</v>
      </c>
      <c r="M6" s="4" t="s">
        <v>17</v>
      </c>
      <c r="N6" s="4" t="s">
        <v>18</v>
      </c>
    </row>
    <row r="7" spans="1:14" x14ac:dyDescent="0.25">
      <c r="B7" s="29"/>
      <c r="C7" s="4">
        <v>1</v>
      </c>
      <c r="D7" s="26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4">
        <v>10</v>
      </c>
      <c r="M7" s="4">
        <v>11</v>
      </c>
      <c r="N7" s="4">
        <v>12</v>
      </c>
    </row>
    <row r="8" spans="1:14" x14ac:dyDescent="0.25">
      <c r="B8" s="30" t="s">
        <v>20</v>
      </c>
      <c r="C8" s="4">
        <v>0</v>
      </c>
      <c r="D8" s="26">
        <v>0</v>
      </c>
      <c r="E8" s="4">
        <v>0</v>
      </c>
      <c r="F8" s="4">
        <v>100</v>
      </c>
      <c r="G8" s="4">
        <v>200</v>
      </c>
      <c r="H8" s="4">
        <v>300</v>
      </c>
      <c r="I8" s="4">
        <v>400</v>
      </c>
      <c r="J8" s="4">
        <v>500</v>
      </c>
      <c r="K8" s="4">
        <v>600</v>
      </c>
      <c r="L8" s="4">
        <v>700</v>
      </c>
      <c r="M8" s="4">
        <v>800</v>
      </c>
      <c r="N8" s="4">
        <v>900</v>
      </c>
    </row>
    <row r="9" spans="1:14" x14ac:dyDescent="0.25">
      <c r="B9" s="30" t="s">
        <v>21</v>
      </c>
      <c r="C9" s="4">
        <f>SUM(C8)</f>
        <v>0</v>
      </c>
      <c r="D9" s="26">
        <f>SUM(C8:D8)</f>
        <v>0</v>
      </c>
      <c r="E9" s="4">
        <f t="shared" ref="E9" si="0">SUM(D8:E8)</f>
        <v>0</v>
      </c>
      <c r="F9" s="4">
        <f>SUM(C8:F8)</f>
        <v>100</v>
      </c>
      <c r="G9" s="4">
        <f>SUM(C8:G8)</f>
        <v>300</v>
      </c>
      <c r="H9" s="4">
        <f>SUM(C8:H8)</f>
        <v>600</v>
      </c>
      <c r="I9" s="4">
        <f>SUM(C8:I8)</f>
        <v>1000</v>
      </c>
      <c r="J9" s="4">
        <f>SUM(C8:J8)</f>
        <v>1500</v>
      </c>
      <c r="K9" s="4">
        <f>SUM(C8:K8)</f>
        <v>2100</v>
      </c>
      <c r="L9" s="4">
        <f>SUM(C8:L8)</f>
        <v>2800</v>
      </c>
      <c r="M9" s="4">
        <f>SUM(C8:M8)</f>
        <v>3600</v>
      </c>
      <c r="N9" s="4">
        <f>SUM(C8:N8)</f>
        <v>4500</v>
      </c>
    </row>
    <row r="10" spans="1:14" x14ac:dyDescent="0.25">
      <c r="B10" s="29"/>
      <c r="C10" s="3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x14ac:dyDescent="0.25">
      <c r="B11" s="28" t="s">
        <v>22</v>
      </c>
      <c r="C11" s="33" t="s">
        <v>7</v>
      </c>
      <c r="D11" s="26" t="s">
        <v>8</v>
      </c>
      <c r="E11" s="4" t="s">
        <v>9</v>
      </c>
      <c r="F11" s="4" t="s">
        <v>10</v>
      </c>
      <c r="G11" s="4" t="s">
        <v>11</v>
      </c>
      <c r="H11" s="4" t="s">
        <v>12</v>
      </c>
      <c r="I11" s="4" t="s">
        <v>13</v>
      </c>
      <c r="J11" s="4" t="s">
        <v>14</v>
      </c>
      <c r="K11" s="4" t="s">
        <v>15</v>
      </c>
      <c r="L11" s="4" t="s">
        <v>16</v>
      </c>
      <c r="M11" s="4" t="s">
        <v>17</v>
      </c>
      <c r="N11" s="4" t="s">
        <v>18</v>
      </c>
    </row>
    <row r="12" spans="1:14" x14ac:dyDescent="0.25">
      <c r="B12" s="29"/>
      <c r="C12" s="4">
        <v>13</v>
      </c>
      <c r="D12" s="26">
        <v>14</v>
      </c>
      <c r="E12" s="4">
        <v>15</v>
      </c>
      <c r="F12" s="4">
        <v>16</v>
      </c>
      <c r="G12" s="4">
        <v>17</v>
      </c>
      <c r="H12" s="4">
        <v>18</v>
      </c>
      <c r="I12" s="4">
        <v>19</v>
      </c>
      <c r="J12" s="4">
        <v>20</v>
      </c>
      <c r="K12" s="4">
        <v>21</v>
      </c>
      <c r="L12" s="4">
        <v>22</v>
      </c>
      <c r="M12" s="4">
        <v>23</v>
      </c>
      <c r="N12" s="4">
        <v>24</v>
      </c>
    </row>
    <row r="13" spans="1:14" x14ac:dyDescent="0.25">
      <c r="B13" s="30" t="s">
        <v>20</v>
      </c>
      <c r="C13" s="4">
        <v>925</v>
      </c>
      <c r="D13" s="26">
        <v>950</v>
      </c>
      <c r="E13" s="4">
        <v>975</v>
      </c>
      <c r="F13" s="4">
        <v>1000</v>
      </c>
      <c r="G13" s="4">
        <v>1025</v>
      </c>
      <c r="H13" s="4">
        <v>1050</v>
      </c>
      <c r="I13" s="4">
        <v>1000</v>
      </c>
      <c r="J13" s="4">
        <v>950</v>
      </c>
      <c r="K13" s="4">
        <v>900</v>
      </c>
      <c r="L13" s="4">
        <v>850</v>
      </c>
      <c r="M13" s="4">
        <v>800</v>
      </c>
      <c r="N13" s="4">
        <v>750</v>
      </c>
    </row>
    <row r="14" spans="1:14" x14ac:dyDescent="0.25">
      <c r="B14" s="30" t="s">
        <v>21</v>
      </c>
      <c r="C14" s="32">
        <f>N9+C13</f>
        <v>5425</v>
      </c>
      <c r="D14" s="26">
        <f>SUM(C14,D13)</f>
        <v>6375</v>
      </c>
      <c r="E14" s="4">
        <f t="shared" ref="E14:N14" si="1">SUM(D14,E13)</f>
        <v>7350</v>
      </c>
      <c r="F14" s="4">
        <f t="shared" si="1"/>
        <v>8350</v>
      </c>
      <c r="G14" s="4">
        <f t="shared" si="1"/>
        <v>9375</v>
      </c>
      <c r="H14" s="4">
        <f t="shared" si="1"/>
        <v>10425</v>
      </c>
      <c r="I14" s="4">
        <f t="shared" si="1"/>
        <v>11425</v>
      </c>
      <c r="J14" s="4">
        <f t="shared" si="1"/>
        <v>12375</v>
      </c>
      <c r="K14" s="4">
        <f t="shared" si="1"/>
        <v>13275</v>
      </c>
      <c r="L14" s="4">
        <f t="shared" si="1"/>
        <v>14125</v>
      </c>
      <c r="M14" s="4">
        <f t="shared" si="1"/>
        <v>14925</v>
      </c>
      <c r="N14" s="4">
        <f t="shared" si="1"/>
        <v>15675</v>
      </c>
    </row>
    <row r="15" spans="1:14" x14ac:dyDescent="0.25">
      <c r="B15" s="29"/>
      <c r="C15" s="21"/>
    </row>
    <row r="16" spans="1:14" x14ac:dyDescent="0.25">
      <c r="B16" s="28" t="s">
        <v>23</v>
      </c>
      <c r="C16" s="33" t="s">
        <v>7</v>
      </c>
      <c r="D16" s="26" t="s">
        <v>8</v>
      </c>
      <c r="E16" s="4" t="s">
        <v>9</v>
      </c>
    </row>
    <row r="17" spans="1:14" x14ac:dyDescent="0.25">
      <c r="B17" s="29"/>
      <c r="C17" s="4">
        <v>25</v>
      </c>
      <c r="D17" s="26">
        <v>26</v>
      </c>
      <c r="E17" s="4">
        <v>27</v>
      </c>
    </row>
    <row r="18" spans="1:14" x14ac:dyDescent="0.25">
      <c r="B18" s="30" t="s">
        <v>20</v>
      </c>
      <c r="C18" s="4">
        <v>700</v>
      </c>
      <c r="D18" s="26">
        <v>650</v>
      </c>
      <c r="E18" s="4">
        <v>600</v>
      </c>
    </row>
    <row r="19" spans="1:14" x14ac:dyDescent="0.25">
      <c r="B19" s="30" t="s">
        <v>21</v>
      </c>
      <c r="C19" s="4">
        <v>15675</v>
      </c>
      <c r="D19" s="26">
        <f>SUM(C19,D18)</f>
        <v>16325</v>
      </c>
      <c r="E19" s="4">
        <f t="shared" ref="E19" si="2">SUM(D19,E18)</f>
        <v>16925</v>
      </c>
    </row>
    <row r="20" spans="1:14" ht="15.75" thickBot="1" x14ac:dyDescent="0.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5.75" thickTop="1" x14ac:dyDescent="0.25">
      <c r="A21" t="s">
        <v>24</v>
      </c>
      <c r="B21" s="7" t="s">
        <v>25</v>
      </c>
    </row>
    <row r="22" spans="1:14" x14ac:dyDescent="0.25">
      <c r="B22" s="28" t="s">
        <v>6</v>
      </c>
      <c r="C22" s="4" t="s">
        <v>7</v>
      </c>
      <c r="D22" s="26" t="s">
        <v>8</v>
      </c>
      <c r="E22" s="4" t="s">
        <v>9</v>
      </c>
      <c r="F22" s="4" t="s">
        <v>10</v>
      </c>
      <c r="G22" s="4" t="s">
        <v>11</v>
      </c>
      <c r="H22" s="4" t="s">
        <v>12</v>
      </c>
      <c r="I22" s="4" t="s">
        <v>13</v>
      </c>
      <c r="J22" s="4" t="s">
        <v>14</v>
      </c>
      <c r="K22" s="4" t="s">
        <v>15</v>
      </c>
      <c r="L22" s="4" t="s">
        <v>16</v>
      </c>
      <c r="M22" s="4" t="s">
        <v>17</v>
      </c>
      <c r="N22" s="4" t="s">
        <v>18</v>
      </c>
    </row>
    <row r="23" spans="1:14" x14ac:dyDescent="0.25">
      <c r="B23" s="29"/>
      <c r="C23" s="4">
        <v>4</v>
      </c>
      <c r="D23" s="4">
        <v>5</v>
      </c>
      <c r="E23" s="4">
        <v>6</v>
      </c>
      <c r="F23" s="4">
        <v>7</v>
      </c>
      <c r="G23" s="4">
        <v>8</v>
      </c>
      <c r="H23" s="4">
        <v>9</v>
      </c>
      <c r="I23" s="4">
        <v>10</v>
      </c>
      <c r="J23" s="4">
        <v>11</v>
      </c>
      <c r="K23" s="4">
        <v>12</v>
      </c>
      <c r="L23" s="4">
        <v>13</v>
      </c>
      <c r="M23" s="4">
        <v>14</v>
      </c>
      <c r="N23" s="4">
        <v>15</v>
      </c>
    </row>
    <row r="24" spans="1:14" x14ac:dyDescent="0.25">
      <c r="B24" s="30" t="s">
        <v>26</v>
      </c>
      <c r="C24" s="9">
        <v>50</v>
      </c>
      <c r="D24" s="31">
        <v>50</v>
      </c>
      <c r="E24" s="9">
        <v>50</v>
      </c>
      <c r="F24" s="9">
        <v>50</v>
      </c>
      <c r="G24" s="9">
        <v>50</v>
      </c>
      <c r="H24" s="9">
        <v>50</v>
      </c>
      <c r="I24" s="9">
        <v>50</v>
      </c>
      <c r="J24" s="9">
        <v>50</v>
      </c>
      <c r="K24" s="9">
        <v>50</v>
      </c>
      <c r="L24" s="9">
        <v>50</v>
      </c>
      <c r="M24" s="9">
        <v>50</v>
      </c>
      <c r="N24" s="9">
        <v>50</v>
      </c>
    </row>
    <row r="25" spans="1:14" x14ac:dyDescent="0.25">
      <c r="B25" s="29"/>
      <c r="C25" s="21"/>
      <c r="D25" s="21"/>
    </row>
    <row r="26" spans="1:14" x14ac:dyDescent="0.25">
      <c r="B26" s="28" t="s">
        <v>22</v>
      </c>
      <c r="C26" s="4" t="s">
        <v>7</v>
      </c>
      <c r="D26" s="26" t="s">
        <v>8</v>
      </c>
      <c r="E26" s="4" t="s">
        <v>9</v>
      </c>
      <c r="F26" s="4" t="s">
        <v>10</v>
      </c>
      <c r="G26" s="4" t="s">
        <v>11</v>
      </c>
      <c r="H26" s="4" t="s">
        <v>12</v>
      </c>
      <c r="I26" s="4" t="s">
        <v>13</v>
      </c>
      <c r="J26" s="4" t="s">
        <v>14</v>
      </c>
      <c r="K26" s="4" t="s">
        <v>15</v>
      </c>
      <c r="L26" s="4" t="s">
        <v>16</v>
      </c>
      <c r="M26" s="4" t="s">
        <v>17</v>
      </c>
      <c r="N26" s="4" t="s">
        <v>18</v>
      </c>
    </row>
    <row r="27" spans="1:14" x14ac:dyDescent="0.25">
      <c r="B27" s="29"/>
      <c r="C27" s="4">
        <v>16</v>
      </c>
      <c r="D27" s="4">
        <v>17</v>
      </c>
      <c r="E27" s="4">
        <v>18</v>
      </c>
      <c r="F27" s="4">
        <v>19</v>
      </c>
      <c r="G27" s="4">
        <v>20</v>
      </c>
      <c r="H27" s="4">
        <v>21</v>
      </c>
      <c r="I27" s="4">
        <v>22</v>
      </c>
      <c r="J27" s="4">
        <v>23</v>
      </c>
      <c r="K27" s="4">
        <v>24</v>
      </c>
      <c r="L27" s="4">
        <v>25</v>
      </c>
      <c r="M27" s="4">
        <v>26</v>
      </c>
      <c r="N27" s="4">
        <v>27</v>
      </c>
    </row>
    <row r="28" spans="1:14" x14ac:dyDescent="0.25">
      <c r="B28" s="30" t="s">
        <v>26</v>
      </c>
      <c r="C28" s="9">
        <v>45</v>
      </c>
      <c r="D28" s="9">
        <v>45</v>
      </c>
      <c r="E28" s="9">
        <v>45</v>
      </c>
      <c r="F28" s="9">
        <v>45</v>
      </c>
      <c r="G28" s="9">
        <v>45</v>
      </c>
      <c r="H28" s="9">
        <v>45</v>
      </c>
      <c r="I28" s="9">
        <v>45</v>
      </c>
      <c r="J28" s="9">
        <v>45</v>
      </c>
      <c r="K28" s="9">
        <v>45</v>
      </c>
      <c r="L28" s="9">
        <v>40</v>
      </c>
      <c r="M28" s="9">
        <v>40</v>
      </c>
      <c r="N28" s="9">
        <v>40</v>
      </c>
    </row>
    <row r="29" spans="1:14" ht="15.75" thickBot="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5.75" thickTop="1" x14ac:dyDescent="0.25">
      <c r="A30" t="s">
        <v>27</v>
      </c>
      <c r="B30" s="6" t="s">
        <v>28</v>
      </c>
      <c r="C30" s="83" t="s">
        <v>29</v>
      </c>
      <c r="D30" s="83"/>
      <c r="E30" s="83"/>
    </row>
    <row r="32" spans="1:14" x14ac:dyDescent="0.25">
      <c r="B32" s="10" t="s">
        <v>30</v>
      </c>
      <c r="C32" s="11">
        <v>9.5</v>
      </c>
      <c r="D32" s="84" t="s">
        <v>32</v>
      </c>
      <c r="E32" s="84"/>
      <c r="F32" s="84"/>
      <c r="G32" s="84" t="s">
        <v>33</v>
      </c>
      <c r="H32" s="84"/>
      <c r="I32" s="84"/>
      <c r="J32" s="84"/>
      <c r="K32" s="84"/>
      <c r="L32" s="84"/>
    </row>
    <row r="33" spans="1:14" x14ac:dyDescent="0.25">
      <c r="B33" s="10" t="s">
        <v>31</v>
      </c>
      <c r="C33" s="11">
        <v>13.5</v>
      </c>
      <c r="D33" s="84" t="s">
        <v>32</v>
      </c>
      <c r="E33" s="84"/>
      <c r="F33" s="84"/>
      <c r="G33" s="84" t="s">
        <v>34</v>
      </c>
      <c r="H33" s="84"/>
      <c r="I33" s="84"/>
      <c r="J33" s="84"/>
      <c r="K33" s="84"/>
      <c r="L33" s="84"/>
    </row>
    <row r="35" spans="1:14" x14ac:dyDescent="0.25">
      <c r="B35" s="28" t="s">
        <v>6</v>
      </c>
      <c r="C35" s="4" t="s">
        <v>7</v>
      </c>
      <c r="D35" s="26" t="s">
        <v>8</v>
      </c>
      <c r="E35" s="4" t="s">
        <v>9</v>
      </c>
      <c r="F35" s="4" t="s">
        <v>10</v>
      </c>
      <c r="G35" s="4" t="s">
        <v>11</v>
      </c>
      <c r="H35" s="4" t="s">
        <v>12</v>
      </c>
      <c r="I35" s="4" t="s">
        <v>13</v>
      </c>
      <c r="J35" s="4" t="s">
        <v>14</v>
      </c>
      <c r="K35" s="4" t="s">
        <v>15</v>
      </c>
      <c r="L35" s="4" t="s">
        <v>16</v>
      </c>
      <c r="M35" s="4" t="s">
        <v>17</v>
      </c>
      <c r="N35" s="4" t="s">
        <v>18</v>
      </c>
    </row>
    <row r="36" spans="1:14" x14ac:dyDescent="0.25">
      <c r="B36" s="29"/>
      <c r="C36" s="12">
        <v>1</v>
      </c>
      <c r="D36" s="27">
        <v>2</v>
      </c>
      <c r="E36" s="12">
        <v>3</v>
      </c>
      <c r="F36" s="12">
        <v>4</v>
      </c>
      <c r="G36" s="12">
        <v>5</v>
      </c>
      <c r="H36" s="12">
        <v>6</v>
      </c>
      <c r="I36" s="12">
        <v>7</v>
      </c>
      <c r="J36" s="12">
        <v>8</v>
      </c>
      <c r="K36" s="12">
        <v>9</v>
      </c>
      <c r="L36" s="12">
        <v>10</v>
      </c>
      <c r="M36" s="12">
        <v>11</v>
      </c>
      <c r="N36" s="12">
        <v>12</v>
      </c>
    </row>
    <row r="37" spans="1:14" x14ac:dyDescent="0.25">
      <c r="B37" s="30" t="s">
        <v>35</v>
      </c>
      <c r="C37" s="12">
        <v>100</v>
      </c>
      <c r="D37" s="27">
        <v>200</v>
      </c>
      <c r="E37" s="12">
        <v>300</v>
      </c>
      <c r="F37" s="12">
        <v>400</v>
      </c>
      <c r="G37" s="12">
        <v>500</v>
      </c>
      <c r="H37" s="12">
        <v>600</v>
      </c>
      <c r="I37" s="12">
        <v>700</v>
      </c>
      <c r="J37" s="12">
        <v>800</v>
      </c>
      <c r="K37" s="12">
        <v>900</v>
      </c>
      <c r="L37" s="12">
        <v>925</v>
      </c>
      <c r="M37" s="12">
        <v>950</v>
      </c>
      <c r="N37" s="12">
        <v>975</v>
      </c>
    </row>
    <row r="38" spans="1:14" x14ac:dyDescent="0.25">
      <c r="B38" s="30" t="s">
        <v>36</v>
      </c>
      <c r="C38" s="12">
        <f>SUM(C37)</f>
        <v>100</v>
      </c>
      <c r="D38" s="27">
        <f>SUM(C37:D37)</f>
        <v>300</v>
      </c>
      <c r="E38" s="12">
        <f>SUM(C37:E37)</f>
        <v>600</v>
      </c>
      <c r="F38" s="12">
        <f>SUM(C37:F37)</f>
        <v>1000</v>
      </c>
      <c r="G38" s="12">
        <f>SUM(C37:G37)</f>
        <v>1500</v>
      </c>
      <c r="H38" s="12">
        <f>SUM(C37:H37)</f>
        <v>2100</v>
      </c>
      <c r="I38" s="12">
        <f>SUM(C37:I37)</f>
        <v>2800</v>
      </c>
      <c r="J38" s="12">
        <f>SUM(C37:J37)</f>
        <v>3600</v>
      </c>
      <c r="K38" s="12">
        <f>SUM(C37:K37)</f>
        <v>4500</v>
      </c>
      <c r="L38" s="12">
        <f>SUM(C37:L37)</f>
        <v>5425</v>
      </c>
      <c r="M38" s="12">
        <f>SUM(C37:M37)</f>
        <v>6375</v>
      </c>
      <c r="N38" s="12">
        <f>SUM(C37:N37)</f>
        <v>7350</v>
      </c>
    </row>
    <row r="39" spans="1:14" x14ac:dyDescent="0.25">
      <c r="B39" s="29"/>
      <c r="C39" s="35"/>
      <c r="D39" s="35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4" x14ac:dyDescent="0.25">
      <c r="B40" s="28" t="s">
        <v>22</v>
      </c>
      <c r="C40" s="12" t="s">
        <v>7</v>
      </c>
      <c r="D40" s="27" t="s">
        <v>8</v>
      </c>
      <c r="E40" s="12" t="s">
        <v>9</v>
      </c>
      <c r="F40" s="12" t="s">
        <v>10</v>
      </c>
      <c r="G40" s="12" t="s">
        <v>11</v>
      </c>
      <c r="H40" s="12" t="s">
        <v>12</v>
      </c>
      <c r="I40" s="12" t="s">
        <v>13</v>
      </c>
      <c r="J40" s="12" t="s">
        <v>14</v>
      </c>
      <c r="K40" s="12" t="s">
        <v>15</v>
      </c>
      <c r="L40" s="12" t="s">
        <v>16</v>
      </c>
      <c r="M40" s="12" t="s">
        <v>17</v>
      </c>
      <c r="N40" s="12" t="s">
        <v>18</v>
      </c>
    </row>
    <row r="41" spans="1:14" x14ac:dyDescent="0.25">
      <c r="B41" s="29"/>
      <c r="C41" s="12">
        <v>13</v>
      </c>
      <c r="D41" s="27">
        <v>14</v>
      </c>
      <c r="E41" s="12">
        <v>15</v>
      </c>
      <c r="F41" s="12">
        <v>16</v>
      </c>
      <c r="G41" s="12">
        <v>17</v>
      </c>
      <c r="H41" s="12">
        <v>18</v>
      </c>
      <c r="I41" s="12">
        <v>19</v>
      </c>
      <c r="J41" s="12">
        <v>20</v>
      </c>
      <c r="K41" s="12">
        <v>21</v>
      </c>
      <c r="L41" s="12">
        <v>22</v>
      </c>
      <c r="M41" s="12">
        <v>23</v>
      </c>
      <c r="N41" s="12">
        <v>24</v>
      </c>
    </row>
    <row r="42" spans="1:14" x14ac:dyDescent="0.25">
      <c r="B42" s="30" t="s">
        <v>35</v>
      </c>
      <c r="C42" s="12">
        <v>1000</v>
      </c>
      <c r="D42" s="27">
        <v>1025</v>
      </c>
      <c r="E42" s="12">
        <v>1050</v>
      </c>
      <c r="F42" s="12">
        <v>1000</v>
      </c>
      <c r="G42" s="12">
        <v>950</v>
      </c>
      <c r="H42" s="12">
        <v>900</v>
      </c>
      <c r="I42" s="12">
        <v>850</v>
      </c>
      <c r="J42" s="12">
        <v>800</v>
      </c>
      <c r="K42" s="12">
        <v>750</v>
      </c>
      <c r="L42" s="12">
        <v>700</v>
      </c>
      <c r="M42" s="12">
        <v>650</v>
      </c>
      <c r="N42" s="12">
        <v>600</v>
      </c>
    </row>
    <row r="43" spans="1:14" x14ac:dyDescent="0.25">
      <c r="B43" s="30" t="s">
        <v>36</v>
      </c>
      <c r="C43" s="12">
        <f>N38+C42</f>
        <v>8350</v>
      </c>
      <c r="D43" s="27">
        <f>SUM(C43,D42)</f>
        <v>9375</v>
      </c>
      <c r="E43" s="12">
        <f t="shared" ref="E43" si="3">SUM(D43,E42)</f>
        <v>10425</v>
      </c>
      <c r="F43" s="12">
        <f t="shared" ref="F43" si="4">SUM(E43,F42)</f>
        <v>11425</v>
      </c>
      <c r="G43" s="12">
        <f t="shared" ref="G43" si="5">SUM(F43,G42)</f>
        <v>12375</v>
      </c>
      <c r="H43" s="12">
        <f t="shared" ref="H43" si="6">SUM(G43,H42)</f>
        <v>13275</v>
      </c>
      <c r="I43" s="12">
        <f t="shared" ref="I43" si="7">SUM(H43,I42)</f>
        <v>14125</v>
      </c>
      <c r="J43" s="12">
        <f t="shared" ref="J43" si="8">SUM(I43,J42)</f>
        <v>14925</v>
      </c>
      <c r="K43" s="12">
        <f t="shared" ref="K43" si="9">SUM(J43,K42)</f>
        <v>15675</v>
      </c>
      <c r="L43" s="12">
        <f t="shared" ref="L43" si="10">SUM(K43,L42)</f>
        <v>16375</v>
      </c>
      <c r="M43" s="12">
        <f>SUM(L43,M42)</f>
        <v>17025</v>
      </c>
      <c r="N43" s="12">
        <f t="shared" ref="N43" si="11">SUM(M43,N42)</f>
        <v>17625</v>
      </c>
    </row>
    <row r="44" spans="1:14" ht="15.75" thickBot="1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5.75" thickTop="1" x14ac:dyDescent="0.25">
      <c r="A45" t="s">
        <v>37</v>
      </c>
      <c r="B45" s="6" t="s">
        <v>38</v>
      </c>
      <c r="C45" s="78" t="s">
        <v>54</v>
      </c>
      <c r="D45" s="78"/>
      <c r="E45" s="78"/>
      <c r="F45" s="78"/>
      <c r="G45" s="14"/>
      <c r="H45" s="14"/>
    </row>
    <row r="46" spans="1:14" x14ac:dyDescent="0.25">
      <c r="C46" s="79" t="s">
        <v>55</v>
      </c>
      <c r="D46" s="79"/>
      <c r="E46" s="79"/>
      <c r="F46" s="79"/>
      <c r="G46" s="79"/>
      <c r="H46" s="79"/>
    </row>
    <row r="48" spans="1:14" x14ac:dyDescent="0.25">
      <c r="B48" s="16" t="s">
        <v>6</v>
      </c>
    </row>
    <row r="49" spans="2:14" x14ac:dyDescent="0.25">
      <c r="C49" s="72" t="s">
        <v>7</v>
      </c>
      <c r="D49" s="72" t="s">
        <v>8</v>
      </c>
      <c r="E49" s="72" t="s">
        <v>9</v>
      </c>
      <c r="F49" s="72" t="s">
        <v>10</v>
      </c>
      <c r="G49" s="72" t="s">
        <v>11</v>
      </c>
      <c r="H49" s="72" t="s">
        <v>12</v>
      </c>
      <c r="I49" s="72" t="s">
        <v>13</v>
      </c>
      <c r="J49" s="72" t="s">
        <v>14</v>
      </c>
      <c r="K49" s="72" t="s">
        <v>15</v>
      </c>
      <c r="L49" s="72" t="s">
        <v>16</v>
      </c>
      <c r="M49" s="72" t="s">
        <v>17</v>
      </c>
      <c r="N49" s="72" t="s">
        <v>18</v>
      </c>
    </row>
    <row r="50" spans="2:14" x14ac:dyDescent="0.25">
      <c r="B50" s="6"/>
      <c r="C50" s="18">
        <v>1</v>
      </c>
      <c r="D50" s="18">
        <v>2</v>
      </c>
      <c r="E50" s="18">
        <v>3</v>
      </c>
      <c r="F50" s="18">
        <v>4</v>
      </c>
      <c r="G50" s="18">
        <v>5</v>
      </c>
      <c r="H50" s="18">
        <v>6</v>
      </c>
      <c r="I50" s="18">
        <v>7</v>
      </c>
      <c r="J50" s="18">
        <v>8</v>
      </c>
      <c r="K50" s="18">
        <v>9</v>
      </c>
      <c r="L50" s="18">
        <v>10</v>
      </c>
      <c r="M50" s="18">
        <v>11</v>
      </c>
      <c r="N50" s="18">
        <v>12</v>
      </c>
    </row>
    <row r="51" spans="2:14" x14ac:dyDescent="0.25">
      <c r="B51" s="16" t="s">
        <v>39</v>
      </c>
    </row>
    <row r="52" spans="2:14" x14ac:dyDescent="0.25">
      <c r="B52" s="20" t="s">
        <v>40</v>
      </c>
      <c r="C52" s="3">
        <v>0</v>
      </c>
      <c r="D52" s="13">
        <f>C59</f>
        <v>100</v>
      </c>
      <c r="E52" s="13">
        <f t="shared" ref="E52:N52" si="12">D59</f>
        <v>300</v>
      </c>
      <c r="F52" s="13">
        <f t="shared" si="12"/>
        <v>600</v>
      </c>
      <c r="G52" s="13">
        <f t="shared" si="12"/>
        <v>900</v>
      </c>
      <c r="H52" s="13">
        <f t="shared" si="12"/>
        <v>1200</v>
      </c>
      <c r="I52" s="13">
        <f t="shared" si="12"/>
        <v>1500</v>
      </c>
      <c r="J52" s="13">
        <f t="shared" si="12"/>
        <v>1800</v>
      </c>
      <c r="K52" s="13">
        <f t="shared" si="12"/>
        <v>2100</v>
      </c>
      <c r="L52" s="13">
        <f t="shared" si="12"/>
        <v>2400</v>
      </c>
      <c r="M52" s="13">
        <f t="shared" si="12"/>
        <v>2625</v>
      </c>
      <c r="N52" s="13">
        <f t="shared" si="12"/>
        <v>2775</v>
      </c>
    </row>
    <row r="53" spans="2:14" x14ac:dyDescent="0.25">
      <c r="B53" s="6"/>
    </row>
    <row r="54" spans="2:14" x14ac:dyDescent="0.25">
      <c r="B54" s="6" t="s">
        <v>41</v>
      </c>
      <c r="C54" s="13">
        <f>C37</f>
        <v>100</v>
      </c>
      <c r="D54" s="13">
        <f t="shared" ref="D54:N54" si="13">D37</f>
        <v>200</v>
      </c>
      <c r="E54" s="13">
        <f t="shared" si="13"/>
        <v>300</v>
      </c>
      <c r="F54" s="13">
        <f t="shared" si="13"/>
        <v>400</v>
      </c>
      <c r="G54" s="13">
        <f t="shared" si="13"/>
        <v>500</v>
      </c>
      <c r="H54" s="13">
        <f t="shared" si="13"/>
        <v>600</v>
      </c>
      <c r="I54" s="13">
        <f t="shared" si="13"/>
        <v>700</v>
      </c>
      <c r="J54" s="13">
        <f t="shared" si="13"/>
        <v>800</v>
      </c>
      <c r="K54" s="13">
        <f t="shared" si="13"/>
        <v>900</v>
      </c>
      <c r="L54" s="13">
        <f t="shared" si="13"/>
        <v>925</v>
      </c>
      <c r="M54" s="13">
        <f t="shared" si="13"/>
        <v>950</v>
      </c>
      <c r="N54" s="13">
        <f t="shared" si="13"/>
        <v>975</v>
      </c>
    </row>
    <row r="55" spans="2:14" x14ac:dyDescent="0.25">
      <c r="B55" s="6" t="s">
        <v>42</v>
      </c>
      <c r="C55" s="3">
        <f>C8</f>
        <v>0</v>
      </c>
      <c r="D55" s="3">
        <f t="shared" ref="D55:N55" si="14">D8</f>
        <v>0</v>
      </c>
      <c r="E55" s="3">
        <f t="shared" si="14"/>
        <v>0</v>
      </c>
      <c r="F55" s="3">
        <f t="shared" si="14"/>
        <v>100</v>
      </c>
      <c r="G55" s="3">
        <f t="shared" si="14"/>
        <v>200</v>
      </c>
      <c r="H55" s="3">
        <f t="shared" si="14"/>
        <v>300</v>
      </c>
      <c r="I55" s="3">
        <f t="shared" si="14"/>
        <v>400</v>
      </c>
      <c r="J55" s="3">
        <f t="shared" si="14"/>
        <v>500</v>
      </c>
      <c r="K55" s="3">
        <f t="shared" si="14"/>
        <v>600</v>
      </c>
      <c r="L55" s="3">
        <f t="shared" si="14"/>
        <v>700</v>
      </c>
      <c r="M55" s="3">
        <f t="shared" si="14"/>
        <v>800</v>
      </c>
      <c r="N55" s="3">
        <f t="shared" si="14"/>
        <v>900</v>
      </c>
    </row>
    <row r="56" spans="2:14" x14ac:dyDescent="0.25">
      <c r="B56" s="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2:14" x14ac:dyDescent="0.25">
      <c r="B57" s="8" t="s">
        <v>43</v>
      </c>
      <c r="C57" s="13">
        <f>C54-C55</f>
        <v>100</v>
      </c>
      <c r="D57" s="13">
        <f t="shared" ref="D57:N57" si="15">D54-D55</f>
        <v>200</v>
      </c>
      <c r="E57" s="13">
        <f t="shared" si="15"/>
        <v>300</v>
      </c>
      <c r="F57" s="13">
        <f t="shared" si="15"/>
        <v>300</v>
      </c>
      <c r="G57" s="13">
        <f t="shared" si="15"/>
        <v>300</v>
      </c>
      <c r="H57" s="13">
        <f t="shared" si="15"/>
        <v>300</v>
      </c>
      <c r="I57" s="13">
        <f t="shared" si="15"/>
        <v>300</v>
      </c>
      <c r="J57" s="13">
        <f t="shared" si="15"/>
        <v>300</v>
      </c>
      <c r="K57" s="13">
        <f t="shared" si="15"/>
        <v>300</v>
      </c>
      <c r="L57" s="13">
        <f t="shared" si="15"/>
        <v>225</v>
      </c>
      <c r="M57" s="13">
        <f t="shared" si="15"/>
        <v>150</v>
      </c>
      <c r="N57" s="13">
        <f t="shared" si="15"/>
        <v>75</v>
      </c>
    </row>
    <row r="58" spans="2:14" x14ac:dyDescent="0.25">
      <c r="B58" s="6"/>
    </row>
    <row r="59" spans="2:14" ht="15.75" thickBot="1" x14ac:dyDescent="0.3">
      <c r="B59" s="16" t="s">
        <v>44</v>
      </c>
      <c r="C59" s="22">
        <f>C57+C52</f>
        <v>100</v>
      </c>
      <c r="D59" s="22">
        <f t="shared" ref="D59:N59" si="16">D57+D52</f>
        <v>300</v>
      </c>
      <c r="E59" s="22">
        <f t="shared" si="16"/>
        <v>600</v>
      </c>
      <c r="F59" s="22">
        <f t="shared" si="16"/>
        <v>900</v>
      </c>
      <c r="G59" s="22">
        <f t="shared" si="16"/>
        <v>1200</v>
      </c>
      <c r="H59" s="22">
        <f t="shared" si="16"/>
        <v>1500</v>
      </c>
      <c r="I59" s="22">
        <f t="shared" si="16"/>
        <v>1800</v>
      </c>
      <c r="J59" s="22">
        <f t="shared" si="16"/>
        <v>2100</v>
      </c>
      <c r="K59" s="22">
        <f t="shared" si="16"/>
        <v>2400</v>
      </c>
      <c r="L59" s="22">
        <f t="shared" si="16"/>
        <v>2625</v>
      </c>
      <c r="M59" s="22">
        <f t="shared" si="16"/>
        <v>2775</v>
      </c>
      <c r="N59" s="22">
        <f t="shared" si="16"/>
        <v>2850</v>
      </c>
    </row>
    <row r="61" spans="2:14" x14ac:dyDescent="0.25">
      <c r="B61" s="16" t="s">
        <v>22</v>
      </c>
    </row>
    <row r="62" spans="2:14" x14ac:dyDescent="0.25">
      <c r="C62" s="72" t="s">
        <v>7</v>
      </c>
      <c r="D62" s="72" t="s">
        <v>8</v>
      </c>
      <c r="E62" s="72" t="s">
        <v>9</v>
      </c>
      <c r="F62" s="72" t="s">
        <v>10</v>
      </c>
      <c r="G62" s="72" t="s">
        <v>11</v>
      </c>
      <c r="H62" s="72" t="s">
        <v>12</v>
      </c>
      <c r="I62" s="72" t="s">
        <v>13</v>
      </c>
      <c r="J62" s="72" t="s">
        <v>14</v>
      </c>
      <c r="K62" s="72" t="s">
        <v>15</v>
      </c>
      <c r="L62" s="72" t="s">
        <v>16</v>
      </c>
      <c r="M62" s="72" t="s">
        <v>17</v>
      </c>
      <c r="N62" s="72" t="s">
        <v>18</v>
      </c>
    </row>
    <row r="63" spans="2:14" x14ac:dyDescent="0.25">
      <c r="B63" s="6"/>
      <c r="C63" s="18">
        <v>13</v>
      </c>
      <c r="D63" s="18">
        <v>14</v>
      </c>
      <c r="E63" s="18">
        <v>15</v>
      </c>
      <c r="F63" s="18">
        <v>16</v>
      </c>
      <c r="G63" s="18">
        <v>17</v>
      </c>
      <c r="H63" s="18">
        <v>18</v>
      </c>
      <c r="I63" s="18">
        <v>19</v>
      </c>
      <c r="J63" s="18">
        <v>20</v>
      </c>
      <c r="K63" s="18">
        <v>21</v>
      </c>
      <c r="L63" s="18">
        <v>22</v>
      </c>
      <c r="M63" s="18">
        <v>23</v>
      </c>
      <c r="N63" s="18">
        <v>24</v>
      </c>
    </row>
    <row r="64" spans="2:14" x14ac:dyDescent="0.25">
      <c r="B64" s="16" t="s">
        <v>39</v>
      </c>
    </row>
    <row r="65" spans="1:15" x14ac:dyDescent="0.25">
      <c r="B65" s="20" t="s">
        <v>40</v>
      </c>
      <c r="C65" s="13">
        <v>2850</v>
      </c>
      <c r="D65" s="13">
        <f>C72</f>
        <v>2925</v>
      </c>
      <c r="E65" s="13">
        <f t="shared" ref="E65:N65" si="17">D72</f>
        <v>3000</v>
      </c>
      <c r="F65" s="13">
        <f t="shared" si="17"/>
        <v>3075</v>
      </c>
      <c r="G65" s="13">
        <f t="shared" si="17"/>
        <v>3075</v>
      </c>
      <c r="H65" s="13">
        <f t="shared" si="17"/>
        <v>3000</v>
      </c>
      <c r="I65" s="13">
        <f t="shared" si="17"/>
        <v>2850</v>
      </c>
      <c r="J65" s="13">
        <f t="shared" si="17"/>
        <v>2700</v>
      </c>
      <c r="K65" s="13">
        <f t="shared" si="17"/>
        <v>2550</v>
      </c>
      <c r="L65" s="13">
        <f t="shared" si="17"/>
        <v>2400</v>
      </c>
      <c r="M65" s="13">
        <f t="shared" si="17"/>
        <v>2250</v>
      </c>
      <c r="N65" s="13">
        <f t="shared" si="17"/>
        <v>2100</v>
      </c>
    </row>
    <row r="66" spans="1:15" x14ac:dyDescent="0.25">
      <c r="B66" s="6"/>
    </row>
    <row r="67" spans="1:15" x14ac:dyDescent="0.25">
      <c r="B67" s="6" t="s">
        <v>41</v>
      </c>
      <c r="C67" s="13">
        <f>C42</f>
        <v>1000</v>
      </c>
      <c r="D67" s="13">
        <f t="shared" ref="D67:N67" si="18">D42</f>
        <v>1025</v>
      </c>
      <c r="E67" s="13">
        <f t="shared" si="18"/>
        <v>1050</v>
      </c>
      <c r="F67" s="13">
        <f t="shared" si="18"/>
        <v>1000</v>
      </c>
      <c r="G67" s="13">
        <f t="shared" si="18"/>
        <v>950</v>
      </c>
      <c r="H67" s="13">
        <f t="shared" si="18"/>
        <v>900</v>
      </c>
      <c r="I67" s="13">
        <f t="shared" si="18"/>
        <v>850</v>
      </c>
      <c r="J67" s="13">
        <f t="shared" si="18"/>
        <v>800</v>
      </c>
      <c r="K67" s="13">
        <f t="shared" si="18"/>
        <v>750</v>
      </c>
      <c r="L67" s="13">
        <f t="shared" si="18"/>
        <v>700</v>
      </c>
      <c r="M67" s="13">
        <f t="shared" si="18"/>
        <v>650</v>
      </c>
      <c r="N67" s="13">
        <f t="shared" si="18"/>
        <v>600</v>
      </c>
    </row>
    <row r="68" spans="1:15" x14ac:dyDescent="0.25">
      <c r="B68" s="6" t="s">
        <v>42</v>
      </c>
      <c r="C68" s="3">
        <f>C13</f>
        <v>925</v>
      </c>
      <c r="D68" s="3">
        <f t="shared" ref="D68:N68" si="19">D13</f>
        <v>950</v>
      </c>
      <c r="E68" s="3">
        <f t="shared" si="19"/>
        <v>975</v>
      </c>
      <c r="F68" s="3">
        <f t="shared" si="19"/>
        <v>1000</v>
      </c>
      <c r="G68" s="3">
        <f t="shared" si="19"/>
        <v>1025</v>
      </c>
      <c r="H68" s="3">
        <f t="shared" si="19"/>
        <v>1050</v>
      </c>
      <c r="I68" s="3">
        <f t="shared" si="19"/>
        <v>1000</v>
      </c>
      <c r="J68" s="3">
        <f t="shared" si="19"/>
        <v>950</v>
      </c>
      <c r="K68" s="3">
        <f t="shared" si="19"/>
        <v>900</v>
      </c>
      <c r="L68" s="3">
        <f t="shared" si="19"/>
        <v>850</v>
      </c>
      <c r="M68" s="3">
        <f t="shared" si="19"/>
        <v>800</v>
      </c>
      <c r="N68" s="3">
        <f t="shared" si="19"/>
        <v>750</v>
      </c>
    </row>
    <row r="69" spans="1:15" x14ac:dyDescent="0.25">
      <c r="B69" s="6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1:15" x14ac:dyDescent="0.25">
      <c r="B70" s="8" t="s">
        <v>43</v>
      </c>
      <c r="C70" s="13">
        <f>C67-C68</f>
        <v>75</v>
      </c>
      <c r="D70" s="13">
        <f t="shared" ref="D70:N70" si="20">D67-D68</f>
        <v>75</v>
      </c>
      <c r="E70" s="13">
        <f t="shared" si="20"/>
        <v>75</v>
      </c>
      <c r="F70" s="13">
        <f t="shared" si="20"/>
        <v>0</v>
      </c>
      <c r="G70" s="13">
        <f t="shared" si="20"/>
        <v>-75</v>
      </c>
      <c r="H70" s="13">
        <f t="shared" si="20"/>
        <v>-150</v>
      </c>
      <c r="I70" s="13">
        <f t="shared" si="20"/>
        <v>-150</v>
      </c>
      <c r="J70" s="13">
        <f t="shared" si="20"/>
        <v>-150</v>
      </c>
      <c r="K70" s="13">
        <f t="shared" si="20"/>
        <v>-150</v>
      </c>
      <c r="L70" s="13">
        <f t="shared" si="20"/>
        <v>-150</v>
      </c>
      <c r="M70" s="13">
        <f t="shared" si="20"/>
        <v>-150</v>
      </c>
      <c r="N70" s="13">
        <f t="shared" si="20"/>
        <v>-150</v>
      </c>
    </row>
    <row r="71" spans="1:15" x14ac:dyDescent="0.25">
      <c r="B71" s="6"/>
    </row>
    <row r="72" spans="1:15" ht="15.75" thickBot="1" x14ac:dyDescent="0.3">
      <c r="B72" s="16" t="s">
        <v>44</v>
      </c>
      <c r="C72" s="22">
        <f>C70+C65</f>
        <v>2925</v>
      </c>
      <c r="D72" s="22">
        <f t="shared" ref="D72:N72" si="21">D70+D65</f>
        <v>3000</v>
      </c>
      <c r="E72" s="22">
        <f t="shared" si="21"/>
        <v>3075</v>
      </c>
      <c r="F72" s="22">
        <f t="shared" si="21"/>
        <v>3075</v>
      </c>
      <c r="G72" s="22">
        <f t="shared" si="21"/>
        <v>3000</v>
      </c>
      <c r="H72" s="22">
        <f t="shared" si="21"/>
        <v>2850</v>
      </c>
      <c r="I72" s="22">
        <f t="shared" si="21"/>
        <v>2700</v>
      </c>
      <c r="J72" s="22">
        <f t="shared" si="21"/>
        <v>2550</v>
      </c>
      <c r="K72" s="22">
        <f t="shared" si="21"/>
        <v>2400</v>
      </c>
      <c r="L72" s="22">
        <f t="shared" si="21"/>
        <v>2250</v>
      </c>
      <c r="M72" s="22">
        <f t="shared" si="21"/>
        <v>2100</v>
      </c>
      <c r="N72" s="22">
        <f t="shared" si="21"/>
        <v>1950</v>
      </c>
    </row>
    <row r="73" spans="1:15" ht="15.75" thickBot="1" x14ac:dyDescent="0.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5" ht="15.75" thickTop="1" x14ac:dyDescent="0.25">
      <c r="A74" t="s">
        <v>45</v>
      </c>
      <c r="B74" s="6" t="s">
        <v>46</v>
      </c>
    </row>
    <row r="75" spans="1:15" x14ac:dyDescent="0.25">
      <c r="B75" s="15" t="s">
        <v>6</v>
      </c>
      <c r="C75" s="4" t="s">
        <v>7</v>
      </c>
      <c r="D75" s="4" t="s">
        <v>8</v>
      </c>
      <c r="E75" s="4" t="s">
        <v>9</v>
      </c>
      <c r="F75" s="4" t="s">
        <v>10</v>
      </c>
      <c r="G75" s="4" t="s">
        <v>11</v>
      </c>
      <c r="H75" s="4" t="s">
        <v>12</v>
      </c>
      <c r="I75" s="4" t="s">
        <v>13</v>
      </c>
      <c r="J75" s="4" t="s">
        <v>14</v>
      </c>
      <c r="K75" s="4" t="s">
        <v>15</v>
      </c>
      <c r="L75" s="4" t="s">
        <v>16</v>
      </c>
      <c r="M75" s="4" t="s">
        <v>17</v>
      </c>
      <c r="N75" s="4" t="s">
        <v>18</v>
      </c>
    </row>
    <row r="76" spans="1:15" x14ac:dyDescent="0.25">
      <c r="C76" s="12">
        <v>1</v>
      </c>
      <c r="D76" s="12">
        <v>2</v>
      </c>
      <c r="E76" s="12">
        <v>3</v>
      </c>
      <c r="F76" s="12">
        <v>4</v>
      </c>
      <c r="G76" s="12">
        <v>5</v>
      </c>
      <c r="H76" s="12">
        <v>6</v>
      </c>
      <c r="I76" s="12">
        <v>7</v>
      </c>
      <c r="J76" s="12">
        <v>8</v>
      </c>
      <c r="K76" s="12">
        <v>9</v>
      </c>
      <c r="L76" s="12">
        <v>10</v>
      </c>
      <c r="M76" s="12">
        <v>11</v>
      </c>
      <c r="N76" s="12">
        <v>12</v>
      </c>
    </row>
    <row r="77" spans="1:15" x14ac:dyDescent="0.25">
      <c r="B77" s="20" t="s">
        <v>47</v>
      </c>
      <c r="C77" s="23">
        <v>2000</v>
      </c>
      <c r="D77" s="23">
        <v>2000</v>
      </c>
      <c r="E77" s="23">
        <v>2000</v>
      </c>
      <c r="F77" s="23">
        <v>2000</v>
      </c>
      <c r="G77" s="23">
        <v>2000</v>
      </c>
      <c r="H77" s="23">
        <v>2000</v>
      </c>
      <c r="I77" s="23">
        <v>2000</v>
      </c>
      <c r="J77" s="23">
        <v>2000</v>
      </c>
      <c r="K77" s="23">
        <v>2000</v>
      </c>
      <c r="L77" s="23">
        <v>2000</v>
      </c>
      <c r="M77" s="23">
        <v>2000</v>
      </c>
      <c r="N77" s="23">
        <v>2000</v>
      </c>
    </row>
    <row r="78" spans="1:15" x14ac:dyDescent="0.25">
      <c r="B78" s="20" t="s">
        <v>48</v>
      </c>
      <c r="C78" s="23">
        <v>5000</v>
      </c>
      <c r="D78" s="23">
        <v>5000</v>
      </c>
      <c r="E78" s="23">
        <v>5000</v>
      </c>
      <c r="F78" s="23">
        <v>5000</v>
      </c>
      <c r="G78" s="23">
        <v>5000</v>
      </c>
      <c r="H78" s="23">
        <v>5000</v>
      </c>
      <c r="I78" s="23">
        <v>5000</v>
      </c>
      <c r="J78" s="23">
        <v>5000</v>
      </c>
      <c r="K78" s="23">
        <v>5000</v>
      </c>
      <c r="L78" s="23">
        <v>5000</v>
      </c>
      <c r="M78" s="23">
        <v>5000</v>
      </c>
      <c r="N78" s="23">
        <v>5000</v>
      </c>
      <c r="O78" s="47">
        <f>SUM(C78:N78)</f>
        <v>60000</v>
      </c>
    </row>
    <row r="79" spans="1:15" x14ac:dyDescent="0.25">
      <c r="B79" s="20" t="s">
        <v>49</v>
      </c>
      <c r="C79" s="23">
        <v>2000</v>
      </c>
      <c r="D79" s="23">
        <v>2000</v>
      </c>
      <c r="E79" s="23">
        <v>2000</v>
      </c>
      <c r="F79" s="23">
        <v>2000</v>
      </c>
      <c r="G79" s="23">
        <v>2000</v>
      </c>
      <c r="H79" s="23">
        <v>2000</v>
      </c>
      <c r="I79" s="23">
        <v>2000</v>
      </c>
      <c r="J79" s="23">
        <v>2000</v>
      </c>
      <c r="K79" s="23">
        <v>2000</v>
      </c>
      <c r="L79" s="23">
        <v>2000</v>
      </c>
      <c r="M79" s="23">
        <v>2000</v>
      </c>
      <c r="N79" s="23">
        <v>2000</v>
      </c>
    </row>
    <row r="81" spans="1:15" x14ac:dyDescent="0.25">
      <c r="B81" s="15" t="s">
        <v>22</v>
      </c>
      <c r="C81" s="4" t="s">
        <v>7</v>
      </c>
      <c r="D81" s="4" t="s">
        <v>8</v>
      </c>
      <c r="E81" s="4" t="s">
        <v>9</v>
      </c>
      <c r="F81" s="4" t="s">
        <v>10</v>
      </c>
      <c r="G81" s="4" t="s">
        <v>11</v>
      </c>
      <c r="H81" s="4" t="s">
        <v>12</v>
      </c>
      <c r="I81" s="4" t="s">
        <v>13</v>
      </c>
      <c r="J81" s="4" t="s">
        <v>14</v>
      </c>
      <c r="K81" s="4" t="s">
        <v>15</v>
      </c>
      <c r="L81" s="4" t="s">
        <v>16</v>
      </c>
      <c r="M81" s="4" t="s">
        <v>17</v>
      </c>
      <c r="N81" s="4" t="s">
        <v>18</v>
      </c>
    </row>
    <row r="82" spans="1:15" x14ac:dyDescent="0.25">
      <c r="C82" s="12">
        <v>13</v>
      </c>
      <c r="D82" s="12">
        <v>14</v>
      </c>
      <c r="E82" s="12">
        <v>15</v>
      </c>
      <c r="F82" s="12">
        <v>16</v>
      </c>
      <c r="G82" s="12">
        <v>17</v>
      </c>
      <c r="H82" s="12">
        <v>18</v>
      </c>
      <c r="I82" s="12">
        <v>19</v>
      </c>
      <c r="J82" s="12">
        <v>20</v>
      </c>
      <c r="K82" s="12">
        <v>21</v>
      </c>
      <c r="L82" s="12">
        <v>22</v>
      </c>
      <c r="M82" s="12">
        <v>23</v>
      </c>
      <c r="N82" s="12">
        <v>24</v>
      </c>
    </row>
    <row r="83" spans="1:15" x14ac:dyDescent="0.25">
      <c r="B83" s="20" t="s">
        <v>47</v>
      </c>
      <c r="C83" s="23">
        <v>2200</v>
      </c>
      <c r="D83" s="23">
        <v>2200</v>
      </c>
      <c r="E83" s="23">
        <v>2200</v>
      </c>
      <c r="F83" s="23">
        <v>2200</v>
      </c>
      <c r="G83" s="23">
        <v>2200</v>
      </c>
      <c r="H83" s="23">
        <v>2200</v>
      </c>
      <c r="I83" s="23">
        <v>2200</v>
      </c>
      <c r="J83" s="23">
        <v>2200</v>
      </c>
      <c r="K83" s="23">
        <v>2200</v>
      </c>
      <c r="L83" s="23">
        <v>2200</v>
      </c>
      <c r="M83" s="23">
        <v>2200</v>
      </c>
      <c r="N83" s="23">
        <v>2200</v>
      </c>
    </row>
    <row r="84" spans="1:15" x14ac:dyDescent="0.25">
      <c r="B84" s="20" t="s">
        <v>124</v>
      </c>
      <c r="C84" s="23">
        <v>10000</v>
      </c>
      <c r="D84" s="23">
        <v>10000</v>
      </c>
      <c r="E84" s="23">
        <v>10000</v>
      </c>
      <c r="F84" s="23">
        <v>10000</v>
      </c>
      <c r="G84" s="23">
        <v>10000</v>
      </c>
      <c r="H84" s="23">
        <v>10000</v>
      </c>
      <c r="I84" s="23">
        <v>10000</v>
      </c>
      <c r="J84" s="23">
        <v>10000</v>
      </c>
      <c r="K84" s="23">
        <v>10000</v>
      </c>
      <c r="L84" s="23">
        <v>10000</v>
      </c>
      <c r="M84" s="23">
        <v>10000</v>
      </c>
      <c r="N84" s="23">
        <v>10000</v>
      </c>
      <c r="O84" s="47">
        <f>SUM(C84:N84)</f>
        <v>120000</v>
      </c>
    </row>
    <row r="85" spans="1:15" x14ac:dyDescent="0.25">
      <c r="B85" s="20" t="s">
        <v>49</v>
      </c>
      <c r="C85" s="23">
        <v>3000</v>
      </c>
      <c r="D85" s="23">
        <v>3000</v>
      </c>
      <c r="E85" s="23">
        <v>3000</v>
      </c>
      <c r="F85" s="23">
        <v>3000</v>
      </c>
      <c r="G85" s="23">
        <v>3000</v>
      </c>
      <c r="H85" s="23">
        <v>3000</v>
      </c>
      <c r="I85" s="23">
        <v>3000</v>
      </c>
      <c r="J85" s="23">
        <v>3000</v>
      </c>
      <c r="K85" s="23">
        <v>3000</v>
      </c>
      <c r="L85" s="23">
        <v>3000</v>
      </c>
      <c r="M85" s="23">
        <v>3000</v>
      </c>
      <c r="N85" s="23">
        <v>3000</v>
      </c>
    </row>
    <row r="86" spans="1:15" ht="15.75" thickBot="1" x14ac:dyDescent="0.3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5" ht="15.75" thickTop="1" x14ac:dyDescent="0.25">
      <c r="A87" t="s">
        <v>50</v>
      </c>
      <c r="B87" s="25" t="s">
        <v>51</v>
      </c>
    </row>
    <row r="88" spans="1:15" x14ac:dyDescent="0.25">
      <c r="B88" s="24" t="s">
        <v>52</v>
      </c>
      <c r="C88" s="1">
        <v>48000</v>
      </c>
      <c r="E88" s="80" t="s">
        <v>53</v>
      </c>
      <c r="F88" s="80"/>
      <c r="G88" s="80"/>
      <c r="H88" s="80"/>
      <c r="I88" s="80"/>
    </row>
    <row r="90" spans="1:15" x14ac:dyDescent="0.25">
      <c r="B90" s="15" t="s">
        <v>6</v>
      </c>
      <c r="C90" s="17" t="s">
        <v>7</v>
      </c>
      <c r="D90" s="17" t="s">
        <v>8</v>
      </c>
      <c r="E90" s="17" t="s">
        <v>9</v>
      </c>
      <c r="F90" s="17" t="s">
        <v>10</v>
      </c>
      <c r="G90" s="17" t="s">
        <v>11</v>
      </c>
      <c r="H90" s="17" t="s">
        <v>12</v>
      </c>
      <c r="I90" s="17" t="s">
        <v>13</v>
      </c>
      <c r="J90" s="17" t="s">
        <v>14</v>
      </c>
      <c r="K90" s="17" t="s">
        <v>15</v>
      </c>
      <c r="L90" s="17" t="s">
        <v>16</v>
      </c>
      <c r="M90" s="17" t="s">
        <v>17</v>
      </c>
      <c r="N90" s="17" t="s">
        <v>18</v>
      </c>
    </row>
    <row r="91" spans="1:15" x14ac:dyDescent="0.25">
      <c r="C91" s="18">
        <v>1</v>
      </c>
      <c r="D91" s="18">
        <v>2</v>
      </c>
      <c r="E91" s="18">
        <v>3</v>
      </c>
      <c r="F91" s="18">
        <v>4</v>
      </c>
      <c r="G91" s="18">
        <v>5</v>
      </c>
      <c r="H91" s="18">
        <v>6</v>
      </c>
      <c r="I91" s="18">
        <v>7</v>
      </c>
      <c r="J91" s="18">
        <v>8</v>
      </c>
      <c r="K91" s="18">
        <v>9</v>
      </c>
      <c r="L91" s="18">
        <v>10</v>
      </c>
      <c r="M91" s="18">
        <v>11</v>
      </c>
      <c r="N91" s="18">
        <v>12</v>
      </c>
    </row>
    <row r="92" spans="1:15" x14ac:dyDescent="0.25">
      <c r="B92" s="20" t="s">
        <v>56</v>
      </c>
      <c r="C92" s="36">
        <v>48000</v>
      </c>
      <c r="D92" s="36">
        <f>C95</f>
        <v>46666.67</v>
      </c>
      <c r="E92" s="36">
        <f t="shared" ref="E92:M92" si="22">D95</f>
        <v>45333.34</v>
      </c>
      <c r="F92" s="36">
        <f t="shared" si="22"/>
        <v>44000.009999999995</v>
      </c>
      <c r="G92" s="36">
        <f t="shared" si="22"/>
        <v>42666.679999999993</v>
      </c>
      <c r="H92" s="36">
        <f t="shared" si="22"/>
        <v>41333.349999999991</v>
      </c>
      <c r="I92" s="36">
        <f t="shared" si="22"/>
        <v>40000.01999999999</v>
      </c>
      <c r="J92" s="36">
        <f t="shared" si="22"/>
        <v>38666.689999999988</v>
      </c>
      <c r="K92" s="36">
        <f t="shared" si="22"/>
        <v>37333.359999999986</v>
      </c>
      <c r="L92" s="36">
        <f t="shared" si="22"/>
        <v>36000.029999999984</v>
      </c>
      <c r="M92" s="36">
        <f t="shared" si="22"/>
        <v>34666.699999999983</v>
      </c>
      <c r="N92" s="36">
        <f>M95</f>
        <v>33333.369999999981</v>
      </c>
    </row>
    <row r="93" spans="1:15" x14ac:dyDescent="0.25">
      <c r="B93" s="8" t="s">
        <v>57</v>
      </c>
      <c r="C93" s="38">
        <v>1333.33</v>
      </c>
      <c r="D93" s="38">
        <v>1333.33</v>
      </c>
      <c r="E93" s="38">
        <v>1333.33</v>
      </c>
      <c r="F93" s="38">
        <v>1333.33</v>
      </c>
      <c r="G93" s="38">
        <v>1333.33</v>
      </c>
      <c r="H93" s="38">
        <v>1333.33</v>
      </c>
      <c r="I93" s="38">
        <v>1333.33</v>
      </c>
      <c r="J93" s="38">
        <v>1333.33</v>
      </c>
      <c r="K93" s="38">
        <v>1333.33</v>
      </c>
      <c r="L93" s="38">
        <v>1333.33</v>
      </c>
      <c r="M93" s="38">
        <v>1333.33</v>
      </c>
      <c r="N93" s="38">
        <v>1333.33</v>
      </c>
      <c r="O93" s="47">
        <f>SUM(C93:N93)</f>
        <v>15999.96</v>
      </c>
    </row>
    <row r="94" spans="1:15" x14ac:dyDescent="0.25"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</row>
    <row r="95" spans="1:15" ht="15.75" thickBot="1" x14ac:dyDescent="0.3">
      <c r="B95" s="20" t="s">
        <v>58</v>
      </c>
      <c r="C95" s="37">
        <f>C92-C93</f>
        <v>46666.67</v>
      </c>
      <c r="D95" s="37">
        <f t="shared" ref="D95:N95" si="23">D92-D93</f>
        <v>45333.34</v>
      </c>
      <c r="E95" s="37">
        <f t="shared" si="23"/>
        <v>44000.009999999995</v>
      </c>
      <c r="F95" s="37">
        <f t="shared" si="23"/>
        <v>42666.679999999993</v>
      </c>
      <c r="G95" s="37">
        <f t="shared" si="23"/>
        <v>41333.349999999991</v>
      </c>
      <c r="H95" s="37">
        <f t="shared" si="23"/>
        <v>40000.01999999999</v>
      </c>
      <c r="I95" s="37">
        <f t="shared" si="23"/>
        <v>38666.689999999988</v>
      </c>
      <c r="J95" s="37">
        <f t="shared" si="23"/>
        <v>37333.359999999986</v>
      </c>
      <c r="K95" s="37">
        <f t="shared" si="23"/>
        <v>36000.029999999984</v>
      </c>
      <c r="L95" s="37">
        <f t="shared" si="23"/>
        <v>34666.699999999983</v>
      </c>
      <c r="M95" s="37">
        <f t="shared" si="23"/>
        <v>33333.369999999981</v>
      </c>
      <c r="N95" s="37">
        <f t="shared" si="23"/>
        <v>32000.039999999979</v>
      </c>
    </row>
    <row r="97" spans="1:15" x14ac:dyDescent="0.25">
      <c r="B97" s="16" t="s">
        <v>22</v>
      </c>
      <c r="C97" s="17" t="s">
        <v>7</v>
      </c>
      <c r="D97" s="17" t="s">
        <v>8</v>
      </c>
      <c r="E97" s="17" t="s">
        <v>9</v>
      </c>
      <c r="F97" s="17" t="s">
        <v>10</v>
      </c>
      <c r="G97" s="17" t="s">
        <v>11</v>
      </c>
      <c r="H97" s="17" t="s">
        <v>12</v>
      </c>
      <c r="I97" s="17" t="s">
        <v>13</v>
      </c>
      <c r="J97" s="17" t="s">
        <v>14</v>
      </c>
      <c r="K97" s="17" t="s">
        <v>15</v>
      </c>
      <c r="L97" s="17" t="s">
        <v>16</v>
      </c>
      <c r="M97" s="17" t="s">
        <v>17</v>
      </c>
      <c r="N97" s="17" t="s">
        <v>18</v>
      </c>
    </row>
    <row r="98" spans="1:15" x14ac:dyDescent="0.25">
      <c r="B98" s="6"/>
      <c r="C98" s="18">
        <v>13</v>
      </c>
      <c r="D98" s="18">
        <v>14</v>
      </c>
      <c r="E98" s="18">
        <v>15</v>
      </c>
      <c r="F98" s="18">
        <v>16</v>
      </c>
      <c r="G98" s="18">
        <v>17</v>
      </c>
      <c r="H98" s="18">
        <v>18</v>
      </c>
      <c r="I98" s="18">
        <v>19</v>
      </c>
      <c r="J98" s="18">
        <v>20</v>
      </c>
      <c r="K98" s="18">
        <v>21</v>
      </c>
      <c r="L98" s="18">
        <v>22</v>
      </c>
      <c r="M98" s="18">
        <v>23</v>
      </c>
      <c r="N98" s="18">
        <v>24</v>
      </c>
    </row>
    <row r="99" spans="1:15" x14ac:dyDescent="0.25">
      <c r="B99" s="20" t="s">
        <v>56</v>
      </c>
      <c r="C99" s="36">
        <v>32000</v>
      </c>
      <c r="D99" s="36">
        <f>C102</f>
        <v>30666.67</v>
      </c>
      <c r="E99" s="36">
        <f t="shared" ref="E99:M99" si="24">D102</f>
        <v>29333.339999999997</v>
      </c>
      <c r="F99" s="36">
        <f t="shared" si="24"/>
        <v>28000.009999999995</v>
      </c>
      <c r="G99" s="36">
        <f t="shared" si="24"/>
        <v>26666.679999999993</v>
      </c>
      <c r="H99" s="36">
        <f t="shared" si="24"/>
        <v>25333.349999999991</v>
      </c>
      <c r="I99" s="36">
        <f t="shared" si="24"/>
        <v>24000.01999999999</v>
      </c>
      <c r="J99" s="36">
        <f t="shared" si="24"/>
        <v>22666.689999999988</v>
      </c>
      <c r="K99" s="36">
        <f t="shared" si="24"/>
        <v>21333.359999999986</v>
      </c>
      <c r="L99" s="36">
        <f t="shared" si="24"/>
        <v>20000.029999999984</v>
      </c>
      <c r="M99" s="36">
        <f t="shared" si="24"/>
        <v>18666.699999999983</v>
      </c>
      <c r="N99" s="36">
        <f>M102</f>
        <v>17333.369999999981</v>
      </c>
    </row>
    <row r="100" spans="1:15" x14ac:dyDescent="0.25">
      <c r="B100" s="8" t="s">
        <v>57</v>
      </c>
      <c r="C100" s="38">
        <v>1333.33</v>
      </c>
      <c r="D100" s="38">
        <v>1333.33</v>
      </c>
      <c r="E100" s="38">
        <v>1333.33</v>
      </c>
      <c r="F100" s="38">
        <v>1333.33</v>
      </c>
      <c r="G100" s="38">
        <v>1333.33</v>
      </c>
      <c r="H100" s="38">
        <v>1333.33</v>
      </c>
      <c r="I100" s="38">
        <v>1333.33</v>
      </c>
      <c r="J100" s="38">
        <v>1333.33</v>
      </c>
      <c r="K100" s="38">
        <v>1333.33</v>
      </c>
      <c r="L100" s="38">
        <v>1333.33</v>
      </c>
      <c r="M100" s="38">
        <v>1333.33</v>
      </c>
      <c r="N100" s="38">
        <v>1333.33</v>
      </c>
      <c r="O100" s="47">
        <f>SUM(C100:N100)</f>
        <v>15999.96</v>
      </c>
    </row>
    <row r="101" spans="1:15" x14ac:dyDescent="0.25"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</row>
    <row r="102" spans="1:15" ht="15.75" thickBot="1" x14ac:dyDescent="0.3">
      <c r="B102" s="20" t="s">
        <v>58</v>
      </c>
      <c r="C102" s="37">
        <f>C99-C100</f>
        <v>30666.67</v>
      </c>
      <c r="D102" s="37">
        <f t="shared" ref="D102:N102" si="25">D99-D100</f>
        <v>29333.339999999997</v>
      </c>
      <c r="E102" s="37">
        <f t="shared" si="25"/>
        <v>28000.009999999995</v>
      </c>
      <c r="F102" s="37">
        <f t="shared" si="25"/>
        <v>26666.679999999993</v>
      </c>
      <c r="G102" s="37">
        <f t="shared" si="25"/>
        <v>25333.349999999991</v>
      </c>
      <c r="H102" s="37">
        <f t="shared" si="25"/>
        <v>24000.01999999999</v>
      </c>
      <c r="I102" s="37">
        <f t="shared" si="25"/>
        <v>22666.689999999988</v>
      </c>
      <c r="J102" s="37">
        <f t="shared" si="25"/>
        <v>21333.359999999986</v>
      </c>
      <c r="K102" s="37">
        <f t="shared" si="25"/>
        <v>20000.029999999984</v>
      </c>
      <c r="L102" s="37">
        <f t="shared" si="25"/>
        <v>18666.699999999983</v>
      </c>
      <c r="M102" s="37">
        <f t="shared" si="25"/>
        <v>17333.369999999981</v>
      </c>
      <c r="N102" s="37">
        <f t="shared" si="25"/>
        <v>16000.039999999981</v>
      </c>
    </row>
    <row r="103" spans="1:15" ht="15.75" thickBot="1" x14ac:dyDescent="0.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5" ht="15.75" thickTop="1" x14ac:dyDescent="0.25">
      <c r="A104" t="s">
        <v>59</v>
      </c>
      <c r="B104" s="6" t="s">
        <v>60</v>
      </c>
      <c r="C104" s="39">
        <v>0.3</v>
      </c>
    </row>
    <row r="105" spans="1:15" x14ac:dyDescent="0.25">
      <c r="B105" s="6"/>
      <c r="C105" s="39"/>
    </row>
    <row r="106" spans="1:15" x14ac:dyDescent="0.25">
      <c r="A106" t="s">
        <v>61</v>
      </c>
      <c r="B106" s="6" t="s">
        <v>62</v>
      </c>
      <c r="C106" s="39">
        <v>0.03</v>
      </c>
    </row>
  </sheetData>
  <mergeCells count="11">
    <mergeCell ref="C45:F45"/>
    <mergeCell ref="C46:H46"/>
    <mergeCell ref="E88:I88"/>
    <mergeCell ref="A1:B1"/>
    <mergeCell ref="F1:I1"/>
    <mergeCell ref="D3:E3"/>
    <mergeCell ref="C30:E30"/>
    <mergeCell ref="D32:F32"/>
    <mergeCell ref="D33:F33"/>
    <mergeCell ref="G32:L32"/>
    <mergeCell ref="G33:L33"/>
  </mergeCells>
  <pageMargins left="0.7" right="0.7" top="0.75" bottom="0.75" header="0.3" footer="0.3"/>
  <pageSetup orientation="portrait" horizontalDpi="4294967293" verticalDpi="4294967293" r:id="rId1"/>
  <ignoredErrors>
    <ignoredError sqref="L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tabSelected="1" topLeftCell="A25" zoomScale="85" zoomScaleNormal="85" workbookViewId="0">
      <selection activeCell="P59" sqref="P59"/>
    </sheetView>
  </sheetViews>
  <sheetFormatPr defaultRowHeight="15" x14ac:dyDescent="0.25"/>
  <cols>
    <col min="2" max="2" width="34.140625" style="6" customWidth="1"/>
    <col min="3" max="3" width="13.28515625" bestFit="1" customWidth="1"/>
    <col min="4" max="4" width="11.5703125" bestFit="1" customWidth="1"/>
    <col min="5" max="5" width="11.85546875" customWidth="1"/>
    <col min="6" max="6" width="12.85546875" bestFit="1" customWidth="1"/>
    <col min="7" max="10" width="14" bestFit="1" customWidth="1"/>
    <col min="11" max="11" width="10.7109375" customWidth="1"/>
    <col min="12" max="12" width="14" bestFit="1" customWidth="1"/>
    <col min="13" max="13" width="11.28515625" customWidth="1"/>
    <col min="14" max="14" width="12" customWidth="1"/>
  </cols>
  <sheetData>
    <row r="1" spans="1:14" ht="18.75" x14ac:dyDescent="0.3">
      <c r="A1" s="81" t="s">
        <v>0</v>
      </c>
      <c r="B1" s="81"/>
      <c r="E1" s="85" t="s">
        <v>63</v>
      </c>
      <c r="F1" s="85"/>
      <c r="G1" s="85"/>
      <c r="H1" s="85"/>
    </row>
    <row r="3" spans="1:14" ht="15.75" x14ac:dyDescent="0.25">
      <c r="B3" s="53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</row>
    <row r="4" spans="1:14" x14ac:dyDescent="0.25"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</row>
    <row r="5" spans="1:14" ht="15.75" x14ac:dyDescent="0.25">
      <c r="B5" s="42" t="s">
        <v>64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x14ac:dyDescent="0.25">
      <c r="B6" s="49" t="s">
        <v>65</v>
      </c>
      <c r="C6" s="54"/>
      <c r="D6" s="54">
        <f>C40</f>
        <v>75700</v>
      </c>
      <c r="E6" s="54">
        <f t="shared" ref="E6:N6" si="0">D40</f>
        <v>72100</v>
      </c>
      <c r="F6" s="54">
        <f t="shared" si="0"/>
        <v>71389.25</v>
      </c>
      <c r="G6" s="54">
        <f t="shared" si="0"/>
        <v>73369.5</v>
      </c>
      <c r="H6" s="54">
        <f t="shared" si="0"/>
        <v>78047.973125000004</v>
      </c>
      <c r="I6" s="54">
        <f t="shared" si="0"/>
        <v>85431.396875000006</v>
      </c>
      <c r="J6" s="54">
        <f t="shared" si="0"/>
        <v>95526.516807812499</v>
      </c>
      <c r="K6" s="54">
        <f t="shared" si="0"/>
        <v>108340.09529999999</v>
      </c>
      <c r="L6" s="54">
        <f t="shared" si="0"/>
        <v>123878.91159201952</v>
      </c>
      <c r="M6" s="54">
        <f t="shared" si="0"/>
        <v>140124.76183026953</v>
      </c>
      <c r="N6" s="54">
        <f t="shared" si="0"/>
        <v>157084.45910924958</v>
      </c>
    </row>
    <row r="7" spans="1:14" x14ac:dyDescent="0.25">
      <c r="A7" t="s">
        <v>2</v>
      </c>
      <c r="B7" s="49" t="s">
        <v>3</v>
      </c>
      <c r="C7" s="59">
        <f>Assumption!C3</f>
        <v>130000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</row>
    <row r="8" spans="1:14" x14ac:dyDescent="0.25">
      <c r="A8" t="s">
        <v>61</v>
      </c>
      <c r="B8" s="49" t="s">
        <v>66</v>
      </c>
      <c r="C8" s="60">
        <v>0</v>
      </c>
      <c r="D8" s="60">
        <v>0</v>
      </c>
      <c r="E8" s="60">
        <f>D6*Assumption!$C106/12</f>
        <v>189.25</v>
      </c>
      <c r="F8" s="60">
        <f>E6*Assumption!$C106/12</f>
        <v>180.25</v>
      </c>
      <c r="G8" s="60">
        <f>F6*Assumption!$C106/12</f>
        <v>178.47312499999998</v>
      </c>
      <c r="H8" s="60">
        <f>G6*Assumption!$C106/12</f>
        <v>183.42375000000001</v>
      </c>
      <c r="I8" s="60">
        <f>H6*Assumption!$C106/12</f>
        <v>195.1199328125</v>
      </c>
      <c r="J8" s="60">
        <f>I6*Assumption!$C106/12</f>
        <v>213.57849218750002</v>
      </c>
      <c r="K8" s="60">
        <f>J6*Assumption!$C106/12</f>
        <v>238.81629201953123</v>
      </c>
      <c r="L8" s="60">
        <f>K6*Assumption!$C106/12</f>
        <v>270.85023824999996</v>
      </c>
      <c r="M8" s="60">
        <f>L6*Assumption!$C106/12</f>
        <v>309.69727898004879</v>
      </c>
      <c r="N8" s="60">
        <f>M6*Assumption!$C106/12</f>
        <v>350.31190457567385</v>
      </c>
    </row>
    <row r="9" spans="1:14" x14ac:dyDescent="0.25"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</row>
    <row r="10" spans="1:14" x14ac:dyDescent="0.25">
      <c r="B10" s="41" t="s">
        <v>67</v>
      </c>
      <c r="C10" s="59">
        <f>SUM(C6:C8)</f>
        <v>130000</v>
      </c>
      <c r="D10" s="59">
        <f t="shared" ref="D10:N10" si="1">SUM(D6:D8)</f>
        <v>75700</v>
      </c>
      <c r="E10" s="59">
        <f t="shared" si="1"/>
        <v>72289.25</v>
      </c>
      <c r="F10" s="59">
        <f t="shared" si="1"/>
        <v>71569.5</v>
      </c>
      <c r="G10" s="59">
        <f t="shared" si="1"/>
        <v>73547.973125000004</v>
      </c>
      <c r="H10" s="59">
        <f t="shared" si="1"/>
        <v>78231.396875000006</v>
      </c>
      <c r="I10" s="59">
        <f t="shared" si="1"/>
        <v>85626.516807812499</v>
      </c>
      <c r="J10" s="59">
        <f t="shared" si="1"/>
        <v>95740.095300000001</v>
      </c>
      <c r="K10" s="59">
        <f t="shared" si="1"/>
        <v>108578.91159201952</v>
      </c>
      <c r="L10" s="59">
        <f t="shared" si="1"/>
        <v>124149.76183026952</v>
      </c>
      <c r="M10" s="59">
        <f t="shared" si="1"/>
        <v>140434.45910924958</v>
      </c>
      <c r="N10" s="59">
        <f t="shared" si="1"/>
        <v>157434.77101382526</v>
      </c>
    </row>
    <row r="11" spans="1:14" ht="15.75" thickBot="1" x14ac:dyDescent="0.3">
      <c r="A11" s="5"/>
      <c r="B11" s="48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</row>
    <row r="12" spans="1:14" ht="15.75" thickTop="1" x14ac:dyDescent="0.25"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1:14" ht="15.75" x14ac:dyDescent="0.25">
      <c r="B13" s="42" t="s">
        <v>68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</row>
    <row r="14" spans="1:14" x14ac:dyDescent="0.25">
      <c r="A14" t="s">
        <v>69</v>
      </c>
      <c r="B14" s="50" t="s">
        <v>5</v>
      </c>
      <c r="C14" s="60">
        <f>Assumption!F8*Assumption!C24</f>
        <v>5000</v>
      </c>
      <c r="D14" s="60">
        <f>Assumption!G8*Assumption!D24</f>
        <v>10000</v>
      </c>
      <c r="E14" s="60">
        <f>Assumption!H8*Assumption!E24</f>
        <v>15000</v>
      </c>
      <c r="F14" s="60">
        <f>Assumption!I8*Assumption!F24</f>
        <v>20000</v>
      </c>
      <c r="G14" s="60">
        <f>Assumption!J8*Assumption!G24</f>
        <v>25000</v>
      </c>
      <c r="H14" s="60">
        <f>Assumption!K8*Assumption!H24</f>
        <v>30000</v>
      </c>
      <c r="I14" s="60">
        <f>Assumption!L8*Assumption!I24</f>
        <v>35000</v>
      </c>
      <c r="J14" s="60">
        <f>Assumption!M8*Assumption!J24</f>
        <v>40000</v>
      </c>
      <c r="K14" s="60">
        <f>Assumption!N8*Assumption!K24</f>
        <v>45000</v>
      </c>
      <c r="L14" s="60">
        <f>Assumption!C13*Assumption!L24</f>
        <v>46250</v>
      </c>
      <c r="M14" s="60">
        <f>Assumption!D13*Assumption!M24</f>
        <v>47500</v>
      </c>
      <c r="N14" s="60">
        <f>Assumption!E13*Assumption!N24</f>
        <v>48750</v>
      </c>
    </row>
    <row r="15" spans="1:14" x14ac:dyDescent="0.25"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1:14" x14ac:dyDescent="0.25">
      <c r="B16" s="8" t="s">
        <v>70</v>
      </c>
      <c r="C16" s="54">
        <f>SUM(C14)</f>
        <v>5000</v>
      </c>
      <c r="D16" s="54">
        <f t="shared" ref="D16:N16" si="2">SUM(D14)</f>
        <v>10000</v>
      </c>
      <c r="E16" s="54">
        <f t="shared" si="2"/>
        <v>15000</v>
      </c>
      <c r="F16" s="54">
        <f t="shared" si="2"/>
        <v>20000</v>
      </c>
      <c r="G16" s="54">
        <f t="shared" si="2"/>
        <v>25000</v>
      </c>
      <c r="H16" s="54">
        <f t="shared" si="2"/>
        <v>30000</v>
      </c>
      <c r="I16" s="54">
        <f t="shared" si="2"/>
        <v>35000</v>
      </c>
      <c r="J16" s="54">
        <f t="shared" si="2"/>
        <v>40000</v>
      </c>
      <c r="K16" s="54">
        <f t="shared" si="2"/>
        <v>45000</v>
      </c>
      <c r="L16" s="54">
        <f t="shared" si="2"/>
        <v>46250</v>
      </c>
      <c r="M16" s="54">
        <f t="shared" si="2"/>
        <v>47500</v>
      </c>
      <c r="N16" s="54">
        <f t="shared" si="2"/>
        <v>48750</v>
      </c>
    </row>
    <row r="17" spans="1:15" ht="15.75" thickBot="1" x14ac:dyDescent="0.3">
      <c r="A17" s="5"/>
      <c r="B17" s="48"/>
      <c r="C17" s="5"/>
      <c r="D17" s="5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8" spans="1:15" ht="15.75" thickTop="1" x14ac:dyDescent="0.25">
      <c r="E18" s="56"/>
      <c r="F18" s="56"/>
      <c r="G18" s="56"/>
      <c r="H18" s="56"/>
      <c r="I18" s="56"/>
      <c r="J18" s="56"/>
      <c r="K18" s="56"/>
      <c r="L18" s="56"/>
      <c r="M18" s="56"/>
      <c r="N18" s="56"/>
    </row>
    <row r="19" spans="1:15" ht="15.75" x14ac:dyDescent="0.25">
      <c r="B19" s="42" t="s">
        <v>125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</row>
    <row r="20" spans="1:15" x14ac:dyDescent="0.25">
      <c r="A20" t="s">
        <v>27</v>
      </c>
      <c r="B20" s="50" t="s">
        <v>28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</row>
    <row r="21" spans="1:15" x14ac:dyDescent="0.25">
      <c r="B21" s="8" t="s">
        <v>71</v>
      </c>
      <c r="C21" s="54">
        <f>Assumption!$C32*Assumption!C37</f>
        <v>950</v>
      </c>
      <c r="D21" s="54">
        <f>Assumption!$C32*Assumption!D37</f>
        <v>1900</v>
      </c>
      <c r="E21" s="54">
        <f>Assumption!$C32*Assumption!E37</f>
        <v>2850</v>
      </c>
      <c r="F21" s="54">
        <f>Assumption!$C32*Assumption!F37</f>
        <v>3800</v>
      </c>
      <c r="G21" s="54">
        <f>Assumption!$C32*Assumption!G37</f>
        <v>4750</v>
      </c>
      <c r="H21" s="54">
        <f>Assumption!$C32*Assumption!H37</f>
        <v>5700</v>
      </c>
      <c r="I21" s="54">
        <f>Assumption!$C32*Assumption!I37</f>
        <v>6650</v>
      </c>
      <c r="J21" s="54">
        <f>Assumption!$C32*Assumption!J37</f>
        <v>7600</v>
      </c>
      <c r="K21" s="54">
        <f>Assumption!$C32*Assumption!K37</f>
        <v>8550</v>
      </c>
      <c r="L21" s="54">
        <f>Assumption!$C32*Assumption!L37</f>
        <v>8787.5</v>
      </c>
      <c r="M21" s="54">
        <f>Assumption!$C32*Assumption!M37</f>
        <v>9025</v>
      </c>
      <c r="N21" s="54">
        <f>Assumption!$C32*Assumption!N37</f>
        <v>9262.5</v>
      </c>
    </row>
    <row r="22" spans="1:15" x14ac:dyDescent="0.25">
      <c r="B22" s="30" t="s">
        <v>31</v>
      </c>
      <c r="C22" s="55">
        <f>Assumption!$C33*Assumption!C37</f>
        <v>1350</v>
      </c>
      <c r="D22" s="55">
        <f>Assumption!$C33*Assumption!D37</f>
        <v>2700</v>
      </c>
      <c r="E22" s="55">
        <f>Assumption!$C33*Assumption!E37</f>
        <v>4050</v>
      </c>
      <c r="F22" s="55">
        <f>Assumption!$C33*Assumption!F37</f>
        <v>5400</v>
      </c>
      <c r="G22" s="55">
        <f>Assumption!$C33*Assumption!G37</f>
        <v>6750</v>
      </c>
      <c r="H22" s="55">
        <f>Assumption!$C33*Assumption!H37</f>
        <v>8100</v>
      </c>
      <c r="I22" s="55">
        <f>Assumption!$C33*Assumption!I37</f>
        <v>9450</v>
      </c>
      <c r="J22" s="55">
        <f>Assumption!$C33*Assumption!J37</f>
        <v>10800</v>
      </c>
      <c r="K22" s="55">
        <f>Assumption!$C33*Assumption!K37</f>
        <v>12150</v>
      </c>
      <c r="L22" s="55">
        <f>Assumption!$C33*Assumption!L37</f>
        <v>12487.5</v>
      </c>
      <c r="M22" s="55">
        <f>Assumption!$C33*Assumption!M37</f>
        <v>12825</v>
      </c>
      <c r="N22" s="55">
        <f>Assumption!$C33*Assumption!N37</f>
        <v>13162.5</v>
      </c>
    </row>
    <row r="23" spans="1:15" x14ac:dyDescent="0.25"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</row>
    <row r="24" spans="1:15" x14ac:dyDescent="0.25">
      <c r="B24" s="8" t="s">
        <v>72</v>
      </c>
      <c r="C24" s="54">
        <f>SUM(C21:C22)</f>
        <v>2300</v>
      </c>
      <c r="D24" s="54">
        <f t="shared" ref="D24:N24" si="3">SUM(D21:D22)</f>
        <v>4600</v>
      </c>
      <c r="E24" s="54">
        <f t="shared" si="3"/>
        <v>6900</v>
      </c>
      <c r="F24" s="54">
        <f t="shared" si="3"/>
        <v>9200</v>
      </c>
      <c r="G24" s="54">
        <f t="shared" si="3"/>
        <v>11500</v>
      </c>
      <c r="H24" s="54">
        <f t="shared" si="3"/>
        <v>13800</v>
      </c>
      <c r="I24" s="54">
        <f t="shared" si="3"/>
        <v>16100</v>
      </c>
      <c r="J24" s="54">
        <f t="shared" si="3"/>
        <v>18400</v>
      </c>
      <c r="K24" s="54">
        <f t="shared" si="3"/>
        <v>20700</v>
      </c>
      <c r="L24" s="54">
        <f t="shared" si="3"/>
        <v>21275</v>
      </c>
      <c r="M24" s="54">
        <f t="shared" si="3"/>
        <v>21850</v>
      </c>
      <c r="N24" s="54">
        <f t="shared" si="3"/>
        <v>22425</v>
      </c>
    </row>
    <row r="25" spans="1:15" x14ac:dyDescent="0.25"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5" ht="15.75" x14ac:dyDescent="0.25">
      <c r="B26" s="51" t="s">
        <v>73</v>
      </c>
      <c r="C26" s="54">
        <f>C16-C24</f>
        <v>2700</v>
      </c>
      <c r="D26" s="54">
        <f t="shared" ref="D26:N26" si="4">D16-D24</f>
        <v>5400</v>
      </c>
      <c r="E26" s="54">
        <f t="shared" si="4"/>
        <v>8100</v>
      </c>
      <c r="F26" s="54">
        <f t="shared" si="4"/>
        <v>10800</v>
      </c>
      <c r="G26" s="54">
        <f t="shared" si="4"/>
        <v>13500</v>
      </c>
      <c r="H26" s="54">
        <f t="shared" si="4"/>
        <v>16200</v>
      </c>
      <c r="I26" s="54">
        <f t="shared" si="4"/>
        <v>18900</v>
      </c>
      <c r="J26" s="54">
        <f t="shared" si="4"/>
        <v>21600</v>
      </c>
      <c r="K26" s="54">
        <f t="shared" si="4"/>
        <v>24300</v>
      </c>
      <c r="L26" s="54">
        <f t="shared" si="4"/>
        <v>24975</v>
      </c>
      <c r="M26" s="54">
        <f t="shared" si="4"/>
        <v>25650</v>
      </c>
      <c r="N26" s="54">
        <f t="shared" si="4"/>
        <v>26325</v>
      </c>
    </row>
    <row r="27" spans="1:15" x14ac:dyDescent="0.25"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</row>
    <row r="28" spans="1:15" x14ac:dyDescent="0.25">
      <c r="A28" t="s">
        <v>37</v>
      </c>
      <c r="B28" s="49" t="s">
        <v>74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1:15" x14ac:dyDescent="0.25">
      <c r="B29" s="20" t="s">
        <v>47</v>
      </c>
      <c r="C29" s="54">
        <f>Assumption!C77</f>
        <v>2000</v>
      </c>
      <c r="D29" s="54">
        <f>Assumption!D77</f>
        <v>2000</v>
      </c>
      <c r="E29" s="54">
        <f>Assumption!E77</f>
        <v>2000</v>
      </c>
      <c r="F29" s="54">
        <f>Assumption!F77</f>
        <v>2000</v>
      </c>
      <c r="G29" s="54">
        <f>Assumption!G77</f>
        <v>2000</v>
      </c>
      <c r="H29" s="54">
        <f>Assumption!H77</f>
        <v>2000</v>
      </c>
      <c r="I29" s="54">
        <f>Assumption!I77</f>
        <v>2000</v>
      </c>
      <c r="J29" s="54">
        <f>Assumption!J77</f>
        <v>2000</v>
      </c>
      <c r="K29" s="54">
        <f>Assumption!K77</f>
        <v>2000</v>
      </c>
      <c r="L29" s="54">
        <f>Assumption!L77</f>
        <v>2000</v>
      </c>
      <c r="M29" s="54">
        <f>Assumption!M77</f>
        <v>2000</v>
      </c>
      <c r="N29" s="54">
        <f>Assumption!N77</f>
        <v>2000</v>
      </c>
      <c r="O29" s="52"/>
    </row>
    <row r="30" spans="1:15" x14ac:dyDescent="0.25">
      <c r="B30" s="20" t="s">
        <v>75</v>
      </c>
      <c r="C30" s="54">
        <f>Assumption!C78</f>
        <v>5000</v>
      </c>
      <c r="D30" s="54">
        <f>Assumption!D78</f>
        <v>5000</v>
      </c>
      <c r="E30" s="54">
        <f>Assumption!E78</f>
        <v>5000</v>
      </c>
      <c r="F30" s="54">
        <f>Assumption!F78</f>
        <v>5000</v>
      </c>
      <c r="G30" s="54">
        <f>Assumption!G78</f>
        <v>5000</v>
      </c>
      <c r="H30" s="54">
        <f>Assumption!H78</f>
        <v>5000</v>
      </c>
      <c r="I30" s="54">
        <f>Assumption!I78</f>
        <v>5000</v>
      </c>
      <c r="J30" s="54">
        <f>Assumption!J78</f>
        <v>5000</v>
      </c>
      <c r="K30" s="54">
        <f>Assumption!K78</f>
        <v>5000</v>
      </c>
      <c r="L30" s="54">
        <f>Assumption!L78</f>
        <v>5000</v>
      </c>
      <c r="M30" s="54">
        <f>Assumption!M78</f>
        <v>5000</v>
      </c>
      <c r="N30" s="54">
        <f>Assumption!N78</f>
        <v>5000</v>
      </c>
      <c r="O30" s="52"/>
    </row>
    <row r="31" spans="1:15" x14ac:dyDescent="0.25">
      <c r="B31" s="20" t="s">
        <v>49</v>
      </c>
      <c r="C31" s="54">
        <f>Assumption!C79</f>
        <v>2000</v>
      </c>
      <c r="D31" s="54">
        <f>Assumption!D79</f>
        <v>2000</v>
      </c>
      <c r="E31" s="54">
        <f>Assumption!E79</f>
        <v>2000</v>
      </c>
      <c r="F31" s="54">
        <f>Assumption!F79</f>
        <v>2000</v>
      </c>
      <c r="G31" s="54">
        <f>Assumption!G79</f>
        <v>2000</v>
      </c>
      <c r="H31" s="54">
        <f>Assumption!H79</f>
        <v>2000</v>
      </c>
      <c r="I31" s="54">
        <f>Assumption!I79</f>
        <v>2000</v>
      </c>
      <c r="J31" s="54">
        <f>Assumption!J79</f>
        <v>2000</v>
      </c>
      <c r="K31" s="54">
        <f>Assumption!K79</f>
        <v>2000</v>
      </c>
      <c r="L31" s="54">
        <f>Assumption!L79</f>
        <v>2000</v>
      </c>
      <c r="M31" s="54">
        <f>Assumption!M79</f>
        <v>2000</v>
      </c>
      <c r="N31" s="54">
        <f>Assumption!N79</f>
        <v>2000</v>
      </c>
      <c r="O31" s="52"/>
    </row>
    <row r="32" spans="1:15" x14ac:dyDescent="0.25">
      <c r="B32" s="20" t="s">
        <v>76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2"/>
    </row>
    <row r="33" spans="1:15" x14ac:dyDescent="0.25">
      <c r="B33" s="20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2"/>
    </row>
    <row r="34" spans="1:15" x14ac:dyDescent="0.25">
      <c r="B34" s="20" t="s">
        <v>77</v>
      </c>
      <c r="C34" s="54">
        <f>SUM(C29:C32)</f>
        <v>9000</v>
      </c>
      <c r="D34" s="54">
        <f t="shared" ref="D34:N34" si="5">SUM(D29:D32)</f>
        <v>9000</v>
      </c>
      <c r="E34" s="54">
        <f t="shared" si="5"/>
        <v>9000</v>
      </c>
      <c r="F34" s="54">
        <f t="shared" si="5"/>
        <v>9000</v>
      </c>
      <c r="G34" s="54">
        <f t="shared" si="5"/>
        <v>9000</v>
      </c>
      <c r="H34" s="54">
        <f t="shared" si="5"/>
        <v>9000</v>
      </c>
      <c r="I34" s="54">
        <f t="shared" si="5"/>
        <v>9000</v>
      </c>
      <c r="J34" s="54">
        <f t="shared" si="5"/>
        <v>9000</v>
      </c>
      <c r="K34" s="54">
        <f t="shared" si="5"/>
        <v>9000</v>
      </c>
      <c r="L34" s="54">
        <f t="shared" si="5"/>
        <v>9000</v>
      </c>
      <c r="M34" s="54">
        <f t="shared" si="5"/>
        <v>9000</v>
      </c>
      <c r="N34" s="54">
        <f t="shared" si="5"/>
        <v>9000</v>
      </c>
      <c r="O34" s="47"/>
    </row>
    <row r="35" spans="1:15" x14ac:dyDescent="0.25">
      <c r="B35" s="20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47"/>
    </row>
    <row r="36" spans="1:15" x14ac:dyDescent="0.25">
      <c r="B36" s="20" t="s">
        <v>78</v>
      </c>
      <c r="C36" s="54">
        <f>C24+C34</f>
        <v>11300</v>
      </c>
      <c r="D36" s="54">
        <f t="shared" ref="D36:N36" si="6">D24+D34</f>
        <v>13600</v>
      </c>
      <c r="E36" s="54">
        <f t="shared" si="6"/>
        <v>15900</v>
      </c>
      <c r="F36" s="54">
        <f t="shared" si="6"/>
        <v>18200</v>
      </c>
      <c r="G36" s="54">
        <f t="shared" si="6"/>
        <v>20500</v>
      </c>
      <c r="H36" s="54">
        <f t="shared" si="6"/>
        <v>22800</v>
      </c>
      <c r="I36" s="54">
        <f t="shared" si="6"/>
        <v>25100</v>
      </c>
      <c r="J36" s="54">
        <f t="shared" si="6"/>
        <v>27400</v>
      </c>
      <c r="K36" s="54">
        <f t="shared" si="6"/>
        <v>29700</v>
      </c>
      <c r="L36" s="54">
        <f t="shared" si="6"/>
        <v>30275</v>
      </c>
      <c r="M36" s="54">
        <f t="shared" si="6"/>
        <v>30850</v>
      </c>
      <c r="N36" s="54">
        <f t="shared" si="6"/>
        <v>31425</v>
      </c>
      <c r="O36" s="47"/>
    </row>
    <row r="37" spans="1:15" x14ac:dyDescent="0.25"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47"/>
    </row>
    <row r="38" spans="1:15" x14ac:dyDescent="0.25">
      <c r="B38" s="6" t="s">
        <v>79</v>
      </c>
      <c r="C38" s="54">
        <f>Assumption!C92</f>
        <v>48000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47"/>
    </row>
    <row r="39" spans="1:15" x14ac:dyDescent="0.25"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47"/>
    </row>
    <row r="40" spans="1:15" ht="15.75" x14ac:dyDescent="0.25">
      <c r="B40" s="53" t="s">
        <v>80</v>
      </c>
      <c r="C40" s="54">
        <f>C10+C16-C36-C38</f>
        <v>75700</v>
      </c>
      <c r="D40" s="54">
        <f t="shared" ref="D40:N40" si="7">D10+D16-D36-D38</f>
        <v>72100</v>
      </c>
      <c r="E40" s="54">
        <f t="shared" si="7"/>
        <v>71389.25</v>
      </c>
      <c r="F40" s="54">
        <f t="shared" si="7"/>
        <v>73369.5</v>
      </c>
      <c r="G40" s="54">
        <f t="shared" si="7"/>
        <v>78047.973125000004</v>
      </c>
      <c r="H40" s="54">
        <f t="shared" si="7"/>
        <v>85431.396875000006</v>
      </c>
      <c r="I40" s="54">
        <f t="shared" si="7"/>
        <v>95526.516807812499</v>
      </c>
      <c r="J40" s="54">
        <f t="shared" si="7"/>
        <v>108340.09529999999</v>
      </c>
      <c r="K40" s="54">
        <f t="shared" si="7"/>
        <v>123878.91159201952</v>
      </c>
      <c r="L40" s="54">
        <f t="shared" si="7"/>
        <v>140124.76183026953</v>
      </c>
      <c r="M40" s="54">
        <f t="shared" si="7"/>
        <v>157084.45910924958</v>
      </c>
      <c r="N40" s="54">
        <f t="shared" si="7"/>
        <v>174759.77101382526</v>
      </c>
      <c r="O40" s="47"/>
    </row>
    <row r="41" spans="1:15" x14ac:dyDescent="0.25"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</row>
    <row r="42" spans="1:15" ht="15.75" thickBot="1" x14ac:dyDescent="0.3">
      <c r="A42" s="5"/>
      <c r="B42" s="4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5" ht="15.75" thickTop="1" x14ac:dyDescent="0.25"/>
    <row r="44" spans="1:15" ht="15.75" x14ac:dyDescent="0.25">
      <c r="A44" s="45"/>
      <c r="B44" s="53" t="s">
        <v>22</v>
      </c>
      <c r="C44" s="46" t="s">
        <v>7</v>
      </c>
      <c r="D44" s="46" t="s">
        <v>8</v>
      </c>
      <c r="E44" s="46" t="s">
        <v>9</v>
      </c>
      <c r="F44" s="46" t="s">
        <v>10</v>
      </c>
      <c r="G44" s="46" t="s">
        <v>11</v>
      </c>
      <c r="H44" s="46" t="s">
        <v>12</v>
      </c>
      <c r="I44" s="46" t="s">
        <v>13</v>
      </c>
      <c r="J44" s="46" t="s">
        <v>14</v>
      </c>
      <c r="K44" s="46" t="s">
        <v>15</v>
      </c>
      <c r="L44" s="46" t="s">
        <v>16</v>
      </c>
      <c r="M44" s="46" t="s">
        <v>17</v>
      </c>
      <c r="N44" s="46" t="s">
        <v>18</v>
      </c>
    </row>
    <row r="45" spans="1:15" x14ac:dyDescent="0.25">
      <c r="A45" s="45"/>
      <c r="C45" s="3">
        <v>13</v>
      </c>
      <c r="D45" s="3">
        <v>14</v>
      </c>
      <c r="E45" s="3">
        <v>15</v>
      </c>
      <c r="F45" s="3">
        <v>16</v>
      </c>
      <c r="G45" s="3">
        <v>17</v>
      </c>
      <c r="H45" s="3">
        <v>18</v>
      </c>
      <c r="I45" s="3">
        <v>19</v>
      </c>
      <c r="J45" s="3">
        <v>20</v>
      </c>
      <c r="K45" s="3">
        <v>21</v>
      </c>
      <c r="L45" s="3">
        <v>22</v>
      </c>
      <c r="M45" s="3">
        <v>23</v>
      </c>
      <c r="N45" s="3">
        <v>24</v>
      </c>
    </row>
    <row r="46" spans="1:15" ht="15.75" x14ac:dyDescent="0.25">
      <c r="A46" s="45"/>
      <c r="B46" s="42" t="s">
        <v>64</v>
      </c>
      <c r="C46" s="45"/>
      <c r="D46" s="45"/>
      <c r="E46" s="56"/>
      <c r="F46" s="56"/>
      <c r="G46" s="56"/>
      <c r="H46" s="56"/>
      <c r="I46" s="56"/>
      <c r="J46" s="56"/>
      <c r="K46" s="56"/>
      <c r="L46" s="56"/>
      <c r="M46" s="56"/>
      <c r="N46" s="56"/>
    </row>
    <row r="47" spans="1:15" x14ac:dyDescent="0.25">
      <c r="A47" s="45"/>
      <c r="B47" s="49" t="s">
        <v>65</v>
      </c>
      <c r="C47" s="54">
        <f>N40</f>
        <v>174759.77101382526</v>
      </c>
      <c r="D47" s="54">
        <f>C81</f>
        <v>181996.67044135983</v>
      </c>
      <c r="E47" s="54">
        <f t="shared" ref="E47" si="8">D81</f>
        <v>189801.66211746325</v>
      </c>
      <c r="F47" s="54">
        <f t="shared" ref="F47" si="9">E81</f>
        <v>198176.16627275691</v>
      </c>
      <c r="G47" s="54">
        <f t="shared" ref="G47" si="10">F81</f>
        <v>205471.6066884388</v>
      </c>
      <c r="H47" s="54">
        <f t="shared" ref="H47" si="11">G81</f>
        <v>211685.28570515988</v>
      </c>
      <c r="I47" s="54">
        <f t="shared" ref="I47" si="12">H81</f>
        <v>216814.4989194228</v>
      </c>
      <c r="J47" s="54">
        <f t="shared" ref="J47" si="13">I81</f>
        <v>220856.53516672135</v>
      </c>
      <c r="K47" s="54">
        <f t="shared" ref="K47" si="14">J81</f>
        <v>223808.67650463816</v>
      </c>
      <c r="L47" s="54">
        <f t="shared" ref="L47" si="15">K81</f>
        <v>225668.19819589975</v>
      </c>
      <c r="M47" s="54">
        <f t="shared" ref="M47" si="16">L81</f>
        <v>222932.36869138951</v>
      </c>
      <c r="N47" s="54">
        <f t="shared" ref="N47" si="17">M81</f>
        <v>219339.69961311799</v>
      </c>
    </row>
    <row r="48" spans="1:15" x14ac:dyDescent="0.25">
      <c r="A48" s="45" t="s">
        <v>2</v>
      </c>
      <c r="B48" s="49" t="s">
        <v>3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</row>
    <row r="49" spans="1:14" x14ac:dyDescent="0.25">
      <c r="A49" s="45" t="s">
        <v>61</v>
      </c>
      <c r="B49" s="49" t="s">
        <v>66</v>
      </c>
      <c r="C49" s="60">
        <f>C47*Assumption!$C106/12</f>
        <v>436.89942753456313</v>
      </c>
      <c r="D49" s="60">
        <f>D47*Assumption!$C106/12</f>
        <v>454.99167610339958</v>
      </c>
      <c r="E49" s="60">
        <f>E47*Assumption!$C106/12</f>
        <v>474.50415529365813</v>
      </c>
      <c r="F49" s="60">
        <f>F47*Assumption!$C106/12</f>
        <v>495.44041568189226</v>
      </c>
      <c r="G49" s="60">
        <f>G47*Assumption!$C106/12</f>
        <v>513.67901672109701</v>
      </c>
      <c r="H49" s="60">
        <f>H47*Assumption!$C106/12</f>
        <v>529.21321426289967</v>
      </c>
      <c r="I49" s="60">
        <f>I47*Assumption!$C106/12</f>
        <v>542.03624729855699</v>
      </c>
      <c r="J49" s="60">
        <f>J47*Assumption!$C106/12</f>
        <v>552.14133791680331</v>
      </c>
      <c r="K49" s="60">
        <f>K47*Assumption!$C106/12</f>
        <v>559.52169126159538</v>
      </c>
      <c r="L49" s="60">
        <f>L47*Assumption!$C106/12</f>
        <v>564.17049548974933</v>
      </c>
      <c r="M49" s="60">
        <f>M47*Assumption!$C106/12</f>
        <v>557.33092172847375</v>
      </c>
      <c r="N49" s="60">
        <f>N47*Assumption!$C106/12</f>
        <v>548.349249032795</v>
      </c>
    </row>
    <row r="50" spans="1:14" x14ac:dyDescent="0.25">
      <c r="A50" s="45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</row>
    <row r="51" spans="1:14" x14ac:dyDescent="0.25">
      <c r="A51" s="45"/>
      <c r="B51" s="41" t="s">
        <v>67</v>
      </c>
      <c r="C51" s="59">
        <f>SUM(C47:C49)</f>
        <v>175196.67044135983</v>
      </c>
      <c r="D51" s="59">
        <f t="shared" ref="D51:N51" si="18">SUM(D47:D49)</f>
        <v>182451.66211746325</v>
      </c>
      <c r="E51" s="59">
        <f t="shared" si="18"/>
        <v>190276.16627275691</v>
      </c>
      <c r="F51" s="59">
        <f t="shared" si="18"/>
        <v>198671.6066884388</v>
      </c>
      <c r="G51" s="59">
        <f t="shared" si="18"/>
        <v>205985.28570515988</v>
      </c>
      <c r="H51" s="59">
        <f t="shared" si="18"/>
        <v>212214.4989194228</v>
      </c>
      <c r="I51" s="59">
        <f t="shared" si="18"/>
        <v>217356.53516672135</v>
      </c>
      <c r="J51" s="59">
        <f t="shared" si="18"/>
        <v>221408.67650463816</v>
      </c>
      <c r="K51" s="59">
        <f t="shared" si="18"/>
        <v>224368.19819589975</v>
      </c>
      <c r="L51" s="59">
        <f t="shared" si="18"/>
        <v>226232.36869138951</v>
      </c>
      <c r="M51" s="59">
        <f t="shared" si="18"/>
        <v>223489.69961311799</v>
      </c>
      <c r="N51" s="59">
        <f t="shared" si="18"/>
        <v>219888.04886215078</v>
      </c>
    </row>
    <row r="52" spans="1:14" ht="15.75" thickBot="1" x14ac:dyDescent="0.3">
      <c r="A52" s="5"/>
      <c r="B52" s="48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</row>
    <row r="53" spans="1:14" ht="15.75" thickTop="1" x14ac:dyDescent="0.25">
      <c r="A53" s="45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</row>
    <row r="54" spans="1:14" ht="15.75" x14ac:dyDescent="0.25">
      <c r="A54" s="45"/>
      <c r="B54" s="42" t="s">
        <v>68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</row>
    <row r="55" spans="1:14" x14ac:dyDescent="0.25">
      <c r="A55" s="45" t="s">
        <v>69</v>
      </c>
      <c r="B55" s="50" t="s">
        <v>5</v>
      </c>
      <c r="C55" s="60">
        <f>Assumption!F13*Assumption!C28</f>
        <v>45000</v>
      </c>
      <c r="D55" s="60">
        <f>Assumption!G13*Assumption!D28</f>
        <v>46125</v>
      </c>
      <c r="E55" s="60">
        <f>Assumption!H13*Assumption!E28</f>
        <v>47250</v>
      </c>
      <c r="F55" s="60">
        <f>Assumption!I13*Assumption!F28</f>
        <v>45000</v>
      </c>
      <c r="G55" s="60">
        <f>Assumption!J13*Assumption!G28</f>
        <v>42750</v>
      </c>
      <c r="H55" s="60">
        <f>Assumption!K13*Assumption!H28</f>
        <v>40500</v>
      </c>
      <c r="I55" s="60">
        <f>Assumption!L13*Assumption!I28</f>
        <v>38250</v>
      </c>
      <c r="J55" s="60">
        <f>Assumption!M13*Assumption!J28</f>
        <v>36000</v>
      </c>
      <c r="K55" s="60">
        <f>Assumption!N13*Assumption!K28</f>
        <v>33750</v>
      </c>
      <c r="L55" s="60">
        <f>Assumption!C18*Assumption!L28</f>
        <v>28000</v>
      </c>
      <c r="M55" s="60">
        <f>Assumption!D18*Assumption!M28</f>
        <v>26000</v>
      </c>
      <c r="N55" s="60">
        <f>Assumption!E18*Assumption!N28</f>
        <v>24000</v>
      </c>
    </row>
    <row r="56" spans="1:14" x14ac:dyDescent="0.25">
      <c r="A56" s="45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spans="1:14" x14ac:dyDescent="0.25">
      <c r="A57" s="45"/>
      <c r="B57" s="8" t="s">
        <v>70</v>
      </c>
      <c r="C57" s="54">
        <f>SUM(C55)</f>
        <v>45000</v>
      </c>
      <c r="D57" s="54">
        <f t="shared" ref="D57:N57" si="19">SUM(D55)</f>
        <v>46125</v>
      </c>
      <c r="E57" s="54">
        <f t="shared" si="19"/>
        <v>47250</v>
      </c>
      <c r="F57" s="54">
        <f t="shared" si="19"/>
        <v>45000</v>
      </c>
      <c r="G57" s="54">
        <f t="shared" si="19"/>
        <v>42750</v>
      </c>
      <c r="H57" s="54">
        <f t="shared" si="19"/>
        <v>40500</v>
      </c>
      <c r="I57" s="54">
        <f t="shared" si="19"/>
        <v>38250</v>
      </c>
      <c r="J57" s="54">
        <f t="shared" si="19"/>
        <v>36000</v>
      </c>
      <c r="K57" s="54">
        <f t="shared" si="19"/>
        <v>33750</v>
      </c>
      <c r="L57" s="54">
        <f t="shared" si="19"/>
        <v>28000</v>
      </c>
      <c r="M57" s="54">
        <f t="shared" si="19"/>
        <v>26000</v>
      </c>
      <c r="N57" s="54">
        <f t="shared" si="19"/>
        <v>24000</v>
      </c>
    </row>
    <row r="58" spans="1:14" ht="15.75" thickBot="1" x14ac:dyDescent="0.3">
      <c r="A58" s="5"/>
      <c r="B58" s="48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</row>
    <row r="59" spans="1:14" ht="15.75" thickTop="1" x14ac:dyDescent="0.25">
      <c r="A59" s="45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</row>
    <row r="60" spans="1:14" ht="15.75" x14ac:dyDescent="0.25">
      <c r="A60" s="45"/>
      <c r="B60" s="42" t="s">
        <v>126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</row>
    <row r="61" spans="1:14" x14ac:dyDescent="0.25">
      <c r="A61" s="45" t="s">
        <v>27</v>
      </c>
      <c r="B61" s="50" t="s">
        <v>28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</row>
    <row r="62" spans="1:14" x14ac:dyDescent="0.25">
      <c r="A62" s="45"/>
      <c r="B62" s="8" t="s">
        <v>71</v>
      </c>
      <c r="C62" s="54">
        <f>Assumption!$C32*Assumption!C42</f>
        <v>9500</v>
      </c>
      <c r="D62" s="54">
        <f>Assumption!$C32*Assumption!D42</f>
        <v>9737.5</v>
      </c>
      <c r="E62" s="54">
        <f>Assumption!$C32*Assumption!E42</f>
        <v>9975</v>
      </c>
      <c r="F62" s="54">
        <f>Assumption!$C32*Assumption!F42</f>
        <v>9500</v>
      </c>
      <c r="G62" s="54">
        <f>Assumption!$C32*Assumption!G42</f>
        <v>9025</v>
      </c>
      <c r="H62" s="54">
        <f>Assumption!$C32*Assumption!H42</f>
        <v>8550</v>
      </c>
      <c r="I62" s="54">
        <f>Assumption!$C32*Assumption!I42</f>
        <v>8075</v>
      </c>
      <c r="J62" s="54">
        <f>Assumption!$C32*Assumption!J42</f>
        <v>7600</v>
      </c>
      <c r="K62" s="54">
        <f>Assumption!$C32*Assumption!K42</f>
        <v>7125</v>
      </c>
      <c r="L62" s="54">
        <f>Assumption!$C32*Assumption!L42</f>
        <v>6650</v>
      </c>
      <c r="M62" s="54">
        <f>Assumption!$C32*Assumption!M42</f>
        <v>6175</v>
      </c>
      <c r="N62" s="54">
        <f>Assumption!$C32*Assumption!N42</f>
        <v>5700</v>
      </c>
    </row>
    <row r="63" spans="1:14" x14ac:dyDescent="0.25">
      <c r="A63" s="45"/>
      <c r="B63" s="30" t="s">
        <v>31</v>
      </c>
      <c r="C63" s="55">
        <f>Assumption!$C33*Assumption!C42</f>
        <v>13500</v>
      </c>
      <c r="D63" s="55">
        <f>Assumption!$C33*Assumption!D42</f>
        <v>13837.5</v>
      </c>
      <c r="E63" s="55">
        <f>Assumption!$C33*Assumption!E42</f>
        <v>14175</v>
      </c>
      <c r="F63" s="55">
        <f>Assumption!$C33*Assumption!F42</f>
        <v>13500</v>
      </c>
      <c r="G63" s="55">
        <f>Assumption!$C33*Assumption!G42</f>
        <v>12825</v>
      </c>
      <c r="H63" s="55">
        <f>Assumption!$C33*Assumption!H42</f>
        <v>12150</v>
      </c>
      <c r="I63" s="55">
        <f>Assumption!$C33*Assumption!I42</f>
        <v>11475</v>
      </c>
      <c r="J63" s="55">
        <f>Assumption!$C33*Assumption!J42</f>
        <v>10800</v>
      </c>
      <c r="K63" s="55">
        <f>Assumption!$C33*Assumption!K42</f>
        <v>10125</v>
      </c>
      <c r="L63" s="55">
        <f>Assumption!$C33*Assumption!L42</f>
        <v>9450</v>
      </c>
      <c r="M63" s="55">
        <f>Assumption!$C33*Assumption!M42</f>
        <v>8775</v>
      </c>
      <c r="N63" s="55">
        <f>Assumption!$C33*Assumption!N42</f>
        <v>8100</v>
      </c>
    </row>
    <row r="64" spans="1:14" x14ac:dyDescent="0.25">
      <c r="A64" s="45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</row>
    <row r="65" spans="1:14" x14ac:dyDescent="0.25">
      <c r="A65" s="45"/>
      <c r="B65" s="8" t="s">
        <v>72</v>
      </c>
      <c r="C65" s="54">
        <f>SUM(C62:C63)</f>
        <v>23000</v>
      </c>
      <c r="D65" s="54">
        <f t="shared" ref="D65:N65" si="20">SUM(D62:D63)</f>
        <v>23575</v>
      </c>
      <c r="E65" s="54">
        <f t="shared" si="20"/>
        <v>24150</v>
      </c>
      <c r="F65" s="54">
        <f t="shared" si="20"/>
        <v>23000</v>
      </c>
      <c r="G65" s="54">
        <f t="shared" si="20"/>
        <v>21850</v>
      </c>
      <c r="H65" s="54">
        <f t="shared" si="20"/>
        <v>20700</v>
      </c>
      <c r="I65" s="54">
        <f t="shared" si="20"/>
        <v>19550</v>
      </c>
      <c r="J65" s="54">
        <f t="shared" si="20"/>
        <v>18400</v>
      </c>
      <c r="K65" s="54">
        <f t="shared" si="20"/>
        <v>17250</v>
      </c>
      <c r="L65" s="54">
        <f t="shared" si="20"/>
        <v>16100</v>
      </c>
      <c r="M65" s="54">
        <f t="shared" si="20"/>
        <v>14950</v>
      </c>
      <c r="N65" s="54">
        <f t="shared" si="20"/>
        <v>13800</v>
      </c>
    </row>
    <row r="66" spans="1:14" x14ac:dyDescent="0.25">
      <c r="A66" s="45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</row>
    <row r="67" spans="1:14" ht="15.75" x14ac:dyDescent="0.25">
      <c r="A67" s="45"/>
      <c r="B67" s="51" t="s">
        <v>73</v>
      </c>
      <c r="C67" s="54">
        <f>C57-C65</f>
        <v>22000</v>
      </c>
      <c r="D67" s="54">
        <f t="shared" ref="D67:N67" si="21">D57-D65</f>
        <v>22550</v>
      </c>
      <c r="E67" s="54">
        <f t="shared" si="21"/>
        <v>23100</v>
      </c>
      <c r="F67" s="54">
        <f t="shared" si="21"/>
        <v>22000</v>
      </c>
      <c r="G67" s="54">
        <f t="shared" si="21"/>
        <v>20900</v>
      </c>
      <c r="H67" s="54">
        <f t="shared" si="21"/>
        <v>19800</v>
      </c>
      <c r="I67" s="54">
        <f t="shared" si="21"/>
        <v>18700</v>
      </c>
      <c r="J67" s="54">
        <f t="shared" si="21"/>
        <v>17600</v>
      </c>
      <c r="K67" s="54">
        <f t="shared" si="21"/>
        <v>16500</v>
      </c>
      <c r="L67" s="54">
        <f t="shared" si="21"/>
        <v>11900</v>
      </c>
      <c r="M67" s="54">
        <f t="shared" si="21"/>
        <v>11050</v>
      </c>
      <c r="N67" s="54">
        <f t="shared" si="21"/>
        <v>10200</v>
      </c>
    </row>
    <row r="68" spans="1:14" x14ac:dyDescent="0.25">
      <c r="A68" s="45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</row>
    <row r="69" spans="1:14" x14ac:dyDescent="0.25">
      <c r="A69" s="45" t="s">
        <v>37</v>
      </c>
      <c r="B69" s="49" t="s">
        <v>74</v>
      </c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</row>
    <row r="70" spans="1:14" x14ac:dyDescent="0.25">
      <c r="A70" s="45"/>
      <c r="B70" s="20" t="s">
        <v>47</v>
      </c>
      <c r="C70" s="54">
        <f>Assumption!C83</f>
        <v>2200</v>
      </c>
      <c r="D70" s="54">
        <f>Assumption!D83</f>
        <v>2200</v>
      </c>
      <c r="E70" s="54">
        <f>Assumption!E83</f>
        <v>2200</v>
      </c>
      <c r="F70" s="54">
        <f>Assumption!F83</f>
        <v>2200</v>
      </c>
      <c r="G70" s="54">
        <f>Assumption!G83</f>
        <v>2200</v>
      </c>
      <c r="H70" s="54">
        <f>Assumption!H83</f>
        <v>2200</v>
      </c>
      <c r="I70" s="54">
        <f>Assumption!I83</f>
        <v>2200</v>
      </c>
      <c r="J70" s="54">
        <f>Assumption!J83</f>
        <v>2200</v>
      </c>
      <c r="K70" s="54">
        <f>Assumption!K83</f>
        <v>2200</v>
      </c>
      <c r="L70" s="54">
        <f>Assumption!L83</f>
        <v>2200</v>
      </c>
      <c r="M70" s="54">
        <f>Assumption!M83</f>
        <v>2200</v>
      </c>
      <c r="N70" s="54">
        <f>Assumption!N83</f>
        <v>2200</v>
      </c>
    </row>
    <row r="71" spans="1:14" x14ac:dyDescent="0.25">
      <c r="A71" s="45"/>
      <c r="B71" s="20" t="s">
        <v>75</v>
      </c>
      <c r="C71" s="54">
        <f>Assumption!C84</f>
        <v>10000</v>
      </c>
      <c r="D71" s="54">
        <f>Assumption!D84</f>
        <v>10000</v>
      </c>
      <c r="E71" s="54">
        <f>Assumption!E84</f>
        <v>10000</v>
      </c>
      <c r="F71" s="54">
        <f>Assumption!F84</f>
        <v>10000</v>
      </c>
      <c r="G71" s="54">
        <f>Assumption!G84</f>
        <v>10000</v>
      </c>
      <c r="H71" s="54">
        <f>Assumption!H84</f>
        <v>10000</v>
      </c>
      <c r="I71" s="54">
        <f>Assumption!I84</f>
        <v>10000</v>
      </c>
      <c r="J71" s="54">
        <f>Assumption!J84</f>
        <v>10000</v>
      </c>
      <c r="K71" s="54">
        <f>Assumption!K84</f>
        <v>10000</v>
      </c>
      <c r="L71" s="54">
        <f>Assumption!L84</f>
        <v>10000</v>
      </c>
      <c r="M71" s="54">
        <f>Assumption!M84</f>
        <v>10000</v>
      </c>
      <c r="N71" s="54">
        <f>Assumption!N84</f>
        <v>10000</v>
      </c>
    </row>
    <row r="72" spans="1:14" x14ac:dyDescent="0.25">
      <c r="A72" s="45"/>
      <c r="B72" s="20" t="s">
        <v>49</v>
      </c>
      <c r="C72" s="54">
        <f>Assumption!C85</f>
        <v>3000</v>
      </c>
      <c r="D72" s="54">
        <f>Assumption!D85</f>
        <v>3000</v>
      </c>
      <c r="E72" s="54">
        <f>Assumption!E85</f>
        <v>3000</v>
      </c>
      <c r="F72" s="54">
        <f>Assumption!F85</f>
        <v>3000</v>
      </c>
      <c r="G72" s="54">
        <f>Assumption!G85</f>
        <v>3000</v>
      </c>
      <c r="H72" s="54">
        <f>Assumption!H85</f>
        <v>3000</v>
      </c>
      <c r="I72" s="54">
        <f>Assumption!I85</f>
        <v>3000</v>
      </c>
      <c r="J72" s="54">
        <f>Assumption!J85</f>
        <v>3000</v>
      </c>
      <c r="K72" s="54">
        <f>Assumption!K85</f>
        <v>3000</v>
      </c>
      <c r="L72" s="54">
        <f>Assumption!L85</f>
        <v>3000</v>
      </c>
      <c r="M72" s="54">
        <f>Assumption!M85</f>
        <v>3000</v>
      </c>
      <c r="N72" s="54">
        <f>Assumption!N85</f>
        <v>3000</v>
      </c>
    </row>
    <row r="73" spans="1:14" x14ac:dyDescent="0.25">
      <c r="A73" s="45"/>
      <c r="B73" s="20" t="s">
        <v>76</v>
      </c>
      <c r="C73" s="55">
        <v>0</v>
      </c>
      <c r="D73" s="55">
        <v>0</v>
      </c>
      <c r="E73" s="55">
        <v>0</v>
      </c>
      <c r="F73" s="55">
        <v>0</v>
      </c>
      <c r="G73" s="55">
        <v>0</v>
      </c>
      <c r="H73" s="55">
        <v>0</v>
      </c>
      <c r="I73" s="55">
        <v>0</v>
      </c>
      <c r="J73" s="55">
        <v>0</v>
      </c>
      <c r="K73" s="55">
        <v>0</v>
      </c>
      <c r="L73" s="55">
        <v>0</v>
      </c>
      <c r="M73" s="55">
        <v>0</v>
      </c>
      <c r="N73" s="55">
        <v>0</v>
      </c>
    </row>
    <row r="74" spans="1:14" x14ac:dyDescent="0.25">
      <c r="A74" s="45"/>
      <c r="B74" s="20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</row>
    <row r="75" spans="1:14" x14ac:dyDescent="0.25">
      <c r="A75" s="45"/>
      <c r="B75" s="20" t="s">
        <v>77</v>
      </c>
      <c r="C75" s="54">
        <f>SUM(C70:C73)</f>
        <v>15200</v>
      </c>
      <c r="D75" s="54">
        <f t="shared" ref="D75:N75" si="22">SUM(D70:D73)</f>
        <v>15200</v>
      </c>
      <c r="E75" s="54">
        <f t="shared" si="22"/>
        <v>15200</v>
      </c>
      <c r="F75" s="54">
        <f t="shared" si="22"/>
        <v>15200</v>
      </c>
      <c r="G75" s="54">
        <f t="shared" si="22"/>
        <v>15200</v>
      </c>
      <c r="H75" s="54">
        <f t="shared" si="22"/>
        <v>15200</v>
      </c>
      <c r="I75" s="54">
        <f t="shared" si="22"/>
        <v>15200</v>
      </c>
      <c r="J75" s="54">
        <f t="shared" si="22"/>
        <v>15200</v>
      </c>
      <c r="K75" s="54">
        <f t="shared" si="22"/>
        <v>15200</v>
      </c>
      <c r="L75" s="54">
        <f t="shared" si="22"/>
        <v>15200</v>
      </c>
      <c r="M75" s="54">
        <f t="shared" si="22"/>
        <v>15200</v>
      </c>
      <c r="N75" s="54">
        <f t="shared" si="22"/>
        <v>15200</v>
      </c>
    </row>
    <row r="76" spans="1:14" x14ac:dyDescent="0.25">
      <c r="A76" s="45"/>
      <c r="B76" s="20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</row>
    <row r="77" spans="1:14" x14ac:dyDescent="0.25">
      <c r="A77" s="45"/>
      <c r="B77" s="20" t="s">
        <v>78</v>
      </c>
      <c r="C77" s="54">
        <f>C65+C75</f>
        <v>38200</v>
      </c>
      <c r="D77" s="54">
        <f t="shared" ref="D77:N77" si="23">D65+D75</f>
        <v>38775</v>
      </c>
      <c r="E77" s="54">
        <f t="shared" si="23"/>
        <v>39350</v>
      </c>
      <c r="F77" s="54">
        <f t="shared" si="23"/>
        <v>38200</v>
      </c>
      <c r="G77" s="54">
        <f t="shared" si="23"/>
        <v>37050</v>
      </c>
      <c r="H77" s="54">
        <f t="shared" si="23"/>
        <v>35900</v>
      </c>
      <c r="I77" s="54">
        <f t="shared" si="23"/>
        <v>34750</v>
      </c>
      <c r="J77" s="54">
        <f t="shared" si="23"/>
        <v>33600</v>
      </c>
      <c r="K77" s="54">
        <f t="shared" si="23"/>
        <v>32450</v>
      </c>
      <c r="L77" s="54">
        <f t="shared" si="23"/>
        <v>31300</v>
      </c>
      <c r="M77" s="54">
        <f t="shared" si="23"/>
        <v>30150</v>
      </c>
      <c r="N77" s="54">
        <f t="shared" si="23"/>
        <v>29000</v>
      </c>
    </row>
    <row r="78" spans="1:14" x14ac:dyDescent="0.25">
      <c r="A78" s="45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</row>
    <row r="79" spans="1:14" x14ac:dyDescent="0.25">
      <c r="A79" s="45"/>
      <c r="B79" s="6" t="s">
        <v>79</v>
      </c>
      <c r="C79" s="54">
        <f>Assumption!C133</f>
        <v>0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</row>
    <row r="80" spans="1:14" x14ac:dyDescent="0.25">
      <c r="A80" s="45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</row>
    <row r="81" spans="1:14" ht="15.75" x14ac:dyDescent="0.25">
      <c r="A81" s="45"/>
      <c r="B81" s="53" t="s">
        <v>80</v>
      </c>
      <c r="C81" s="54">
        <f>C51+C57-C77-C79</f>
        <v>181996.67044135983</v>
      </c>
      <c r="D81" s="54">
        <f t="shared" ref="D81:N81" si="24">D51+D57-D77-D79</f>
        <v>189801.66211746325</v>
      </c>
      <c r="E81" s="54">
        <f t="shared" si="24"/>
        <v>198176.16627275691</v>
      </c>
      <c r="F81" s="54">
        <f t="shared" si="24"/>
        <v>205471.6066884388</v>
      </c>
      <c r="G81" s="54">
        <f t="shared" si="24"/>
        <v>211685.28570515988</v>
      </c>
      <c r="H81" s="54">
        <f t="shared" si="24"/>
        <v>216814.4989194228</v>
      </c>
      <c r="I81" s="54">
        <f t="shared" si="24"/>
        <v>220856.53516672135</v>
      </c>
      <c r="J81" s="54">
        <f t="shared" si="24"/>
        <v>223808.67650463816</v>
      </c>
      <c r="K81" s="54">
        <f t="shared" si="24"/>
        <v>225668.19819589975</v>
      </c>
      <c r="L81" s="54">
        <f t="shared" si="24"/>
        <v>222932.36869138951</v>
      </c>
      <c r="M81" s="54">
        <f t="shared" si="24"/>
        <v>219339.69961311799</v>
      </c>
      <c r="N81" s="54">
        <f t="shared" si="24"/>
        <v>214888.04886215078</v>
      </c>
    </row>
  </sheetData>
  <mergeCells count="2">
    <mergeCell ref="A1:B1"/>
    <mergeCell ref="E1:H1"/>
  </mergeCells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opLeftCell="A28" workbookViewId="0">
      <selection sqref="A1:I1"/>
    </sheetView>
  </sheetViews>
  <sheetFormatPr defaultRowHeight="15" x14ac:dyDescent="0.25"/>
  <cols>
    <col min="2" max="2" width="35" customWidth="1"/>
    <col min="11" max="11" width="10.7109375" customWidth="1"/>
    <col min="13" max="13" width="10.42578125" customWidth="1"/>
    <col min="14" max="14" width="11.85546875" customWidth="1"/>
    <col min="15" max="15" width="10.42578125" customWidth="1"/>
  </cols>
  <sheetData>
    <row r="1" spans="1:15" ht="18.75" x14ac:dyDescent="0.25">
      <c r="A1" s="81" t="s">
        <v>0</v>
      </c>
      <c r="B1" s="81"/>
      <c r="C1" s="81"/>
      <c r="D1" s="45"/>
      <c r="E1" s="45"/>
      <c r="F1" s="81" t="s">
        <v>81</v>
      </c>
      <c r="G1" s="81"/>
      <c r="H1" s="81"/>
      <c r="I1" s="81"/>
    </row>
    <row r="2" spans="1:15" x14ac:dyDescent="0.25">
      <c r="F2" s="80" t="s">
        <v>6</v>
      </c>
      <c r="G2" s="80"/>
      <c r="H2" s="80"/>
      <c r="I2" s="80"/>
    </row>
    <row r="3" spans="1:15" s="45" customFormat="1" x14ac:dyDescent="0.25">
      <c r="C3" s="46" t="s">
        <v>7</v>
      </c>
      <c r="D3" s="46" t="s">
        <v>8</v>
      </c>
      <c r="E3" s="46" t="s">
        <v>9</v>
      </c>
      <c r="F3" s="46" t="s">
        <v>10</v>
      </c>
      <c r="G3" s="46" t="s">
        <v>11</v>
      </c>
      <c r="H3" s="46" t="s">
        <v>12</v>
      </c>
      <c r="I3" s="46" t="s">
        <v>13</v>
      </c>
      <c r="J3" s="46" t="s">
        <v>14</v>
      </c>
      <c r="K3" s="46" t="s">
        <v>15</v>
      </c>
      <c r="L3" s="46" t="s">
        <v>16</v>
      </c>
      <c r="M3" s="46" t="s">
        <v>17</v>
      </c>
      <c r="N3" s="46" t="s">
        <v>18</v>
      </c>
      <c r="O3" s="44" t="s">
        <v>99</v>
      </c>
    </row>
    <row r="4" spans="1:15" s="45" customFormat="1" x14ac:dyDescent="0.25"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</row>
    <row r="6" spans="1:15" ht="15.75" x14ac:dyDescent="0.25">
      <c r="A6" t="s">
        <v>82</v>
      </c>
      <c r="B6" s="42" t="s">
        <v>83</v>
      </c>
      <c r="C6" s="54">
        <f>Assumption!C8*Assumption!C24</f>
        <v>0</v>
      </c>
      <c r="D6" s="54">
        <f>Assumption!D8*Assumption!D24</f>
        <v>0</v>
      </c>
      <c r="E6" s="54">
        <f>Assumption!E8*Assumption!E24</f>
        <v>0</v>
      </c>
      <c r="F6" s="54">
        <f>Assumption!F8*Assumption!F24</f>
        <v>5000</v>
      </c>
      <c r="G6" s="54">
        <f>Assumption!G8*Assumption!G24</f>
        <v>10000</v>
      </c>
      <c r="H6" s="54">
        <f>Assumption!H8*Assumption!H24</f>
        <v>15000</v>
      </c>
      <c r="I6" s="54">
        <f>Assumption!I8*Assumption!I24</f>
        <v>20000</v>
      </c>
      <c r="J6" s="54">
        <f>Assumption!J8*Assumption!J24</f>
        <v>25000</v>
      </c>
      <c r="K6" s="54">
        <f>Assumption!K8*Assumption!K24</f>
        <v>30000</v>
      </c>
      <c r="L6" s="54">
        <f>Assumption!L8*Assumption!L24</f>
        <v>35000</v>
      </c>
      <c r="M6" s="54">
        <f>Assumption!M8*Assumption!M24</f>
        <v>40000</v>
      </c>
      <c r="N6" s="54">
        <f>Assumption!N8*Assumption!N24</f>
        <v>45000</v>
      </c>
      <c r="O6" s="54">
        <f>SUM(C6:N6)</f>
        <v>225000</v>
      </c>
    </row>
    <row r="7" spans="1:15" x14ac:dyDescent="0.25"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3"/>
    </row>
    <row r="8" spans="1:15" x14ac:dyDescent="0.25">
      <c r="B8" t="s">
        <v>84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3"/>
    </row>
    <row r="9" spans="1:15" x14ac:dyDescent="0.25">
      <c r="B9" s="62" t="s">
        <v>85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3"/>
    </row>
    <row r="10" spans="1:15" x14ac:dyDescent="0.25">
      <c r="A10" t="s">
        <v>87</v>
      </c>
      <c r="B10" s="62" t="s">
        <v>86</v>
      </c>
      <c r="C10" s="54">
        <f>Assumption!$C32*Assumption!C37</f>
        <v>950</v>
      </c>
      <c r="D10" s="54">
        <f>Assumption!$C32*Assumption!D37</f>
        <v>1900</v>
      </c>
      <c r="E10" s="54">
        <f>Assumption!$C32*Assumption!E37</f>
        <v>2850</v>
      </c>
      <c r="F10" s="54">
        <f>Assumption!$C32*Assumption!F37</f>
        <v>3800</v>
      </c>
      <c r="G10" s="54">
        <f>Assumption!$C32*Assumption!G37</f>
        <v>4750</v>
      </c>
      <c r="H10" s="54">
        <f>Assumption!$C32*Assumption!H37</f>
        <v>5700</v>
      </c>
      <c r="I10" s="54">
        <f>Assumption!$C32*Assumption!I37</f>
        <v>6650</v>
      </c>
      <c r="J10" s="54">
        <f>Assumption!$C32*Assumption!J37</f>
        <v>7600</v>
      </c>
      <c r="K10" s="54">
        <f>Assumption!$C32*Assumption!K37</f>
        <v>8550</v>
      </c>
      <c r="L10" s="54">
        <f>Assumption!$C32*Assumption!L37</f>
        <v>8787.5</v>
      </c>
      <c r="M10" s="54">
        <f>Assumption!$C32*Assumption!M37</f>
        <v>9025</v>
      </c>
      <c r="N10" s="54">
        <f>Assumption!$C32*Assumption!N37</f>
        <v>9262.5</v>
      </c>
      <c r="O10" s="54">
        <f>SUM(C10:N10)</f>
        <v>69825</v>
      </c>
    </row>
    <row r="11" spans="1:15" x14ac:dyDescent="0.25">
      <c r="A11" t="s">
        <v>87</v>
      </c>
      <c r="B11" s="62" t="s">
        <v>31</v>
      </c>
      <c r="C11" s="55">
        <f>Assumption!$C33*Assumption!C37</f>
        <v>1350</v>
      </c>
      <c r="D11" s="55">
        <f>Assumption!$C33*Assumption!D37</f>
        <v>2700</v>
      </c>
      <c r="E11" s="55">
        <f>Assumption!$C33*Assumption!E37</f>
        <v>4050</v>
      </c>
      <c r="F11" s="55">
        <f>Assumption!$C33*Assumption!F37</f>
        <v>5400</v>
      </c>
      <c r="G11" s="55">
        <f>Assumption!$C33*Assumption!G37</f>
        <v>6750</v>
      </c>
      <c r="H11" s="55">
        <f>Assumption!$C33*Assumption!H37</f>
        <v>8100</v>
      </c>
      <c r="I11" s="55">
        <f>Assumption!$C33*Assumption!I37</f>
        <v>9450</v>
      </c>
      <c r="J11" s="55">
        <f>Assumption!$C33*Assumption!J37</f>
        <v>10800</v>
      </c>
      <c r="K11" s="55">
        <f>Assumption!$C33*Assumption!K37</f>
        <v>12150</v>
      </c>
      <c r="L11" s="55">
        <f>Assumption!$C33*Assumption!L37</f>
        <v>12487.5</v>
      </c>
      <c r="M11" s="55">
        <f>Assumption!$C33*Assumption!M37</f>
        <v>12825</v>
      </c>
      <c r="N11" s="55">
        <f>Assumption!$C33*Assumption!N37</f>
        <v>13162.5</v>
      </c>
      <c r="O11" s="55">
        <f>SUM(C11:N11)</f>
        <v>99225</v>
      </c>
    </row>
    <row r="12" spans="1:15" s="45" customFormat="1" x14ac:dyDescent="0.25">
      <c r="B12" s="62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3"/>
    </row>
    <row r="13" spans="1:15" x14ac:dyDescent="0.25">
      <c r="B13" s="10" t="s">
        <v>94</v>
      </c>
      <c r="C13" s="54">
        <f>SUM(C10:C12)</f>
        <v>2300</v>
      </c>
      <c r="D13" s="54">
        <f t="shared" ref="D13:N13" si="0">SUM(D10:D12)</f>
        <v>4600</v>
      </c>
      <c r="E13" s="54">
        <f t="shared" si="0"/>
        <v>6900</v>
      </c>
      <c r="F13" s="54">
        <f t="shared" si="0"/>
        <v>9200</v>
      </c>
      <c r="G13" s="54">
        <f t="shared" si="0"/>
        <v>11500</v>
      </c>
      <c r="H13" s="54">
        <f t="shared" si="0"/>
        <v>13800</v>
      </c>
      <c r="I13" s="54">
        <f t="shared" si="0"/>
        <v>16100</v>
      </c>
      <c r="J13" s="54">
        <f t="shared" si="0"/>
        <v>18400</v>
      </c>
      <c r="K13" s="54">
        <f t="shared" si="0"/>
        <v>20700</v>
      </c>
      <c r="L13" s="54">
        <f t="shared" si="0"/>
        <v>21275</v>
      </c>
      <c r="M13" s="54">
        <f t="shared" si="0"/>
        <v>21850</v>
      </c>
      <c r="N13" s="54">
        <f t="shared" si="0"/>
        <v>22425</v>
      </c>
      <c r="O13" s="54">
        <f>SUM(O10:O12)</f>
        <v>169050</v>
      </c>
    </row>
    <row r="14" spans="1:15" s="45" customFormat="1" x14ac:dyDescent="0.25">
      <c r="B14" s="10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3"/>
    </row>
    <row r="15" spans="1:15" x14ac:dyDescent="0.25">
      <c r="B15" s="43" t="s">
        <v>88</v>
      </c>
      <c r="C15" s="54">
        <f>C6-C13</f>
        <v>-2300</v>
      </c>
      <c r="D15" s="54">
        <f t="shared" ref="D15:O15" si="1">D6-D13</f>
        <v>-4600</v>
      </c>
      <c r="E15" s="54">
        <f t="shared" si="1"/>
        <v>-6900</v>
      </c>
      <c r="F15" s="54">
        <f t="shared" si="1"/>
        <v>-4200</v>
      </c>
      <c r="G15" s="54">
        <f t="shared" si="1"/>
        <v>-1500</v>
      </c>
      <c r="H15" s="54">
        <f t="shared" si="1"/>
        <v>1200</v>
      </c>
      <c r="I15" s="54">
        <f t="shared" si="1"/>
        <v>3900</v>
      </c>
      <c r="J15" s="54">
        <f t="shared" si="1"/>
        <v>6600</v>
      </c>
      <c r="K15" s="54">
        <f t="shared" si="1"/>
        <v>9300</v>
      </c>
      <c r="L15" s="54">
        <f t="shared" si="1"/>
        <v>13725</v>
      </c>
      <c r="M15" s="54">
        <f t="shared" si="1"/>
        <v>18150</v>
      </c>
      <c r="N15" s="54">
        <f t="shared" si="1"/>
        <v>22575</v>
      </c>
      <c r="O15" s="54">
        <f t="shared" si="1"/>
        <v>55950</v>
      </c>
    </row>
    <row r="16" spans="1:15" x14ac:dyDescent="0.25"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3"/>
    </row>
    <row r="17" spans="1:15" x14ac:dyDescent="0.25">
      <c r="B17" s="43" t="s">
        <v>89</v>
      </c>
      <c r="C17" s="65">
        <v>0</v>
      </c>
      <c r="D17" s="65">
        <v>0</v>
      </c>
      <c r="E17" s="65">
        <v>0</v>
      </c>
      <c r="F17" s="65">
        <v>0</v>
      </c>
      <c r="G17" s="65">
        <v>0</v>
      </c>
      <c r="H17" s="65">
        <f>H15/H6</f>
        <v>0.08</v>
      </c>
      <c r="I17" s="65">
        <f t="shared" ref="I17:O17" si="2">I15/I6</f>
        <v>0.19500000000000001</v>
      </c>
      <c r="J17" s="65">
        <f t="shared" si="2"/>
        <v>0.26400000000000001</v>
      </c>
      <c r="K17" s="65">
        <f t="shared" si="2"/>
        <v>0.31</v>
      </c>
      <c r="L17" s="65">
        <f t="shared" si="2"/>
        <v>0.39214285714285713</v>
      </c>
      <c r="M17" s="65">
        <f t="shared" si="2"/>
        <v>0.45374999999999999</v>
      </c>
      <c r="N17" s="65">
        <f t="shared" si="2"/>
        <v>0.50166666666666671</v>
      </c>
      <c r="O17" s="65">
        <f t="shared" si="2"/>
        <v>0.24866666666666667</v>
      </c>
    </row>
    <row r="18" spans="1:15" x14ac:dyDescent="0.25"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3"/>
    </row>
    <row r="19" spans="1:15" x14ac:dyDescent="0.25">
      <c r="B19" t="s">
        <v>90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3"/>
    </row>
    <row r="20" spans="1:15" x14ac:dyDescent="0.25">
      <c r="A20" t="s">
        <v>45</v>
      </c>
      <c r="B20" s="62" t="s">
        <v>91</v>
      </c>
      <c r="C20" s="54">
        <f>Assumption!C77</f>
        <v>2000</v>
      </c>
      <c r="D20" s="54">
        <f>Assumption!D77</f>
        <v>2000</v>
      </c>
      <c r="E20" s="54">
        <f>Assumption!E77</f>
        <v>2000</v>
      </c>
      <c r="F20" s="54">
        <f>Assumption!F77</f>
        <v>2000</v>
      </c>
      <c r="G20" s="54">
        <f>Assumption!G77</f>
        <v>2000</v>
      </c>
      <c r="H20" s="54">
        <f>Assumption!H77</f>
        <v>2000</v>
      </c>
      <c r="I20" s="54">
        <f>Assumption!I77</f>
        <v>2000</v>
      </c>
      <c r="J20" s="54">
        <f>Assumption!J77</f>
        <v>2000</v>
      </c>
      <c r="K20" s="54">
        <f>Assumption!K77</f>
        <v>2000</v>
      </c>
      <c r="L20" s="54">
        <f>Assumption!L77</f>
        <v>2000</v>
      </c>
      <c r="M20" s="54">
        <f>Assumption!M77</f>
        <v>2000</v>
      </c>
      <c r="N20" s="54">
        <f>Assumption!N77</f>
        <v>2000</v>
      </c>
      <c r="O20" s="54">
        <f>SUM(C20:N20)</f>
        <v>24000</v>
      </c>
    </row>
    <row r="21" spans="1:15" x14ac:dyDescent="0.25">
      <c r="A21" t="s">
        <v>45</v>
      </c>
      <c r="B21" s="62" t="s">
        <v>92</v>
      </c>
      <c r="C21" s="54">
        <f>Assumption!C78</f>
        <v>5000</v>
      </c>
      <c r="D21" s="54">
        <f>Assumption!D78</f>
        <v>5000</v>
      </c>
      <c r="E21" s="54">
        <f>Assumption!E78</f>
        <v>5000</v>
      </c>
      <c r="F21" s="54">
        <f>Assumption!F78</f>
        <v>5000</v>
      </c>
      <c r="G21" s="54">
        <f>Assumption!G78</f>
        <v>5000</v>
      </c>
      <c r="H21" s="54">
        <f>Assumption!H78</f>
        <v>5000</v>
      </c>
      <c r="I21" s="54">
        <f>Assumption!I78</f>
        <v>5000</v>
      </c>
      <c r="J21" s="54">
        <f>Assumption!J78</f>
        <v>5000</v>
      </c>
      <c r="K21" s="54">
        <f>Assumption!K78</f>
        <v>5000</v>
      </c>
      <c r="L21" s="54">
        <f>Assumption!L78</f>
        <v>5000</v>
      </c>
      <c r="M21" s="54">
        <f>Assumption!M78</f>
        <v>5000</v>
      </c>
      <c r="N21" s="54">
        <f>Assumption!N78</f>
        <v>5000</v>
      </c>
      <c r="O21" s="54">
        <f>SUM(C21:N21)</f>
        <v>60000</v>
      </c>
    </row>
    <row r="22" spans="1:15" x14ac:dyDescent="0.25">
      <c r="A22" t="s">
        <v>45</v>
      </c>
      <c r="B22" s="62" t="s">
        <v>49</v>
      </c>
      <c r="C22" s="55">
        <f>Assumption!C79</f>
        <v>2000</v>
      </c>
      <c r="D22" s="55">
        <f>Assumption!D79</f>
        <v>2000</v>
      </c>
      <c r="E22" s="55">
        <f>Assumption!E79</f>
        <v>2000</v>
      </c>
      <c r="F22" s="55">
        <f>Assumption!F79</f>
        <v>2000</v>
      </c>
      <c r="G22" s="55">
        <f>Assumption!G79</f>
        <v>2000</v>
      </c>
      <c r="H22" s="55">
        <f>Assumption!H79</f>
        <v>2000</v>
      </c>
      <c r="I22" s="55">
        <f>Assumption!I79</f>
        <v>2000</v>
      </c>
      <c r="J22" s="55">
        <f>Assumption!J79</f>
        <v>2000</v>
      </c>
      <c r="K22" s="55">
        <f>Assumption!K79</f>
        <v>2000</v>
      </c>
      <c r="L22" s="55">
        <f>Assumption!L79</f>
        <v>2000</v>
      </c>
      <c r="M22" s="55">
        <f>Assumption!M79</f>
        <v>2000</v>
      </c>
      <c r="N22" s="55">
        <f>Assumption!N79</f>
        <v>2000</v>
      </c>
      <c r="O22" s="55">
        <f>SUM(C22:N22)</f>
        <v>24000</v>
      </c>
    </row>
    <row r="23" spans="1:15" x14ac:dyDescent="0.25"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3"/>
    </row>
    <row r="24" spans="1:15" x14ac:dyDescent="0.25">
      <c r="B24" s="63" t="s">
        <v>93</v>
      </c>
      <c r="C24" s="54">
        <f>SUM(C20:C23)</f>
        <v>9000</v>
      </c>
      <c r="D24" s="54">
        <f t="shared" ref="D24:O24" si="3">SUM(D20:D23)</f>
        <v>9000</v>
      </c>
      <c r="E24" s="54">
        <f t="shared" si="3"/>
        <v>9000</v>
      </c>
      <c r="F24" s="54">
        <f t="shared" si="3"/>
        <v>9000</v>
      </c>
      <c r="G24" s="54">
        <f t="shared" si="3"/>
        <v>9000</v>
      </c>
      <c r="H24" s="54">
        <f t="shared" si="3"/>
        <v>9000</v>
      </c>
      <c r="I24" s="54">
        <f t="shared" si="3"/>
        <v>9000</v>
      </c>
      <c r="J24" s="54">
        <f t="shared" si="3"/>
        <v>9000</v>
      </c>
      <c r="K24" s="54">
        <f t="shared" si="3"/>
        <v>9000</v>
      </c>
      <c r="L24" s="54">
        <f t="shared" si="3"/>
        <v>9000</v>
      </c>
      <c r="M24" s="54">
        <f t="shared" si="3"/>
        <v>9000</v>
      </c>
      <c r="N24" s="54">
        <f t="shared" si="3"/>
        <v>9000</v>
      </c>
      <c r="O24" s="54">
        <f t="shared" si="3"/>
        <v>108000</v>
      </c>
    </row>
    <row r="25" spans="1:15" x14ac:dyDescent="0.25"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3"/>
    </row>
    <row r="26" spans="1:15" x14ac:dyDescent="0.25">
      <c r="B26" t="s">
        <v>95</v>
      </c>
      <c r="C26" s="54">
        <f>Assumption!C88</f>
        <v>48000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3"/>
    </row>
    <row r="27" spans="1:15" x14ac:dyDescent="0.25"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3"/>
    </row>
    <row r="28" spans="1:15" x14ac:dyDescent="0.25">
      <c r="B28" s="8" t="s">
        <v>96</v>
      </c>
      <c r="C28" s="54">
        <f>C6-C13-C24-C26</f>
        <v>-59300</v>
      </c>
      <c r="D28" s="54">
        <f t="shared" ref="D28:O28" si="4">D6-D13-D24-D26</f>
        <v>-13600</v>
      </c>
      <c r="E28" s="54">
        <f t="shared" si="4"/>
        <v>-15900</v>
      </c>
      <c r="F28" s="54">
        <f t="shared" si="4"/>
        <v>-13200</v>
      </c>
      <c r="G28" s="54">
        <f t="shared" si="4"/>
        <v>-10500</v>
      </c>
      <c r="H28" s="54">
        <f t="shared" si="4"/>
        <v>-7800</v>
      </c>
      <c r="I28" s="54">
        <f t="shared" si="4"/>
        <v>-5100</v>
      </c>
      <c r="J28" s="54">
        <f t="shared" si="4"/>
        <v>-2400</v>
      </c>
      <c r="K28" s="54">
        <f t="shared" si="4"/>
        <v>300</v>
      </c>
      <c r="L28" s="54">
        <f t="shared" si="4"/>
        <v>4725</v>
      </c>
      <c r="M28" s="54">
        <f t="shared" si="4"/>
        <v>9150</v>
      </c>
      <c r="N28" s="54">
        <f t="shared" si="4"/>
        <v>13575</v>
      </c>
      <c r="O28" s="54">
        <f t="shared" si="4"/>
        <v>-52050</v>
      </c>
    </row>
    <row r="29" spans="1:15" x14ac:dyDescent="0.25">
      <c r="B29" t="s">
        <v>97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3"/>
    </row>
    <row r="30" spans="1:15" x14ac:dyDescent="0.25">
      <c r="B30" t="s">
        <v>98</v>
      </c>
      <c r="C30" s="54">
        <f>'Sources &amp; Uses'!C8</f>
        <v>0</v>
      </c>
      <c r="D30" s="54">
        <f>'Sources &amp; Uses'!D8</f>
        <v>0</v>
      </c>
      <c r="E30" s="54">
        <f>'Sources &amp; Uses'!E8</f>
        <v>189.25</v>
      </c>
      <c r="F30" s="54">
        <f>'Sources &amp; Uses'!F8</f>
        <v>180.25</v>
      </c>
      <c r="G30" s="54">
        <f>'Sources &amp; Uses'!G8</f>
        <v>178.47312499999998</v>
      </c>
      <c r="H30" s="54">
        <f>'Sources &amp; Uses'!H8</f>
        <v>183.42375000000001</v>
      </c>
      <c r="I30" s="54">
        <f>'Sources &amp; Uses'!I8</f>
        <v>195.1199328125</v>
      </c>
      <c r="J30" s="54">
        <f>'Sources &amp; Uses'!J8</f>
        <v>213.57849218750002</v>
      </c>
      <c r="K30" s="54">
        <f>'Sources &amp; Uses'!K8</f>
        <v>238.81629201953123</v>
      </c>
      <c r="L30" s="54">
        <f>'Sources &amp; Uses'!L8</f>
        <v>270.85023824999996</v>
      </c>
      <c r="M30" s="54">
        <f>'Sources &amp; Uses'!M8</f>
        <v>309.69727898004879</v>
      </c>
      <c r="N30" s="54">
        <f>'Sources &amp; Uses'!N8</f>
        <v>350.31190457567385</v>
      </c>
      <c r="O30" s="54">
        <f>SUM(C30:N30)</f>
        <v>2309.7710138252537</v>
      </c>
    </row>
    <row r="32" spans="1:15" x14ac:dyDescent="0.25">
      <c r="B32" s="8" t="s">
        <v>100</v>
      </c>
      <c r="C32" s="52">
        <f>C28+C30</f>
        <v>-59300</v>
      </c>
      <c r="D32" s="52">
        <f t="shared" ref="D32:O32" si="5">D28+D30</f>
        <v>-13600</v>
      </c>
      <c r="E32" s="52">
        <f t="shared" si="5"/>
        <v>-15710.75</v>
      </c>
      <c r="F32" s="52">
        <f t="shared" si="5"/>
        <v>-13019.75</v>
      </c>
      <c r="G32" s="52">
        <f t="shared" si="5"/>
        <v>-10321.526875</v>
      </c>
      <c r="H32" s="52">
        <f t="shared" si="5"/>
        <v>-7616.5762500000001</v>
      </c>
      <c r="I32" s="52">
        <f t="shared" si="5"/>
        <v>-4904.8800671874997</v>
      </c>
      <c r="J32" s="52">
        <f t="shared" si="5"/>
        <v>-2186.4215078124998</v>
      </c>
      <c r="K32" s="52">
        <f t="shared" si="5"/>
        <v>538.81629201953126</v>
      </c>
      <c r="L32" s="52">
        <f t="shared" si="5"/>
        <v>4995.8502382500001</v>
      </c>
      <c r="M32" s="52">
        <f t="shared" si="5"/>
        <v>9459.6972789800493</v>
      </c>
      <c r="N32" s="52">
        <f t="shared" si="5"/>
        <v>13925.311904575674</v>
      </c>
      <c r="O32" s="52">
        <f t="shared" si="5"/>
        <v>-49740.228986174749</v>
      </c>
    </row>
    <row r="33" spans="1:15" s="45" customFormat="1" x14ac:dyDescent="0.25">
      <c r="B33" s="8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</row>
    <row r="34" spans="1:15" s="45" customFormat="1" x14ac:dyDescent="0.25">
      <c r="B34" s="66" t="s">
        <v>103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</row>
    <row r="35" spans="1:15" s="45" customFormat="1" x14ac:dyDescent="0.25">
      <c r="B35" s="67" t="s">
        <v>105</v>
      </c>
      <c r="C35" s="64">
        <f>Assumption!C93</f>
        <v>1333.33</v>
      </c>
      <c r="D35" s="64">
        <f>Assumption!D93</f>
        <v>1333.33</v>
      </c>
      <c r="E35" s="64">
        <f>Assumption!E93</f>
        <v>1333.33</v>
      </c>
      <c r="F35" s="64">
        <f>Assumption!F93</f>
        <v>1333.33</v>
      </c>
      <c r="G35" s="64">
        <f>Assumption!G93</f>
        <v>1333.33</v>
      </c>
      <c r="H35" s="64">
        <f>Assumption!H93</f>
        <v>1333.33</v>
      </c>
      <c r="I35" s="64">
        <f>Assumption!I93</f>
        <v>1333.33</v>
      </c>
      <c r="J35" s="64">
        <f>Assumption!J93</f>
        <v>1333.33</v>
      </c>
      <c r="K35" s="64">
        <f>Assumption!K93</f>
        <v>1333.33</v>
      </c>
      <c r="L35" s="64">
        <f>Assumption!L93</f>
        <v>1333.33</v>
      </c>
      <c r="M35" s="64">
        <f>Assumption!M93</f>
        <v>1333.33</v>
      </c>
      <c r="N35" s="64">
        <f>Assumption!N93</f>
        <v>1333.33</v>
      </c>
      <c r="O35" s="64">
        <f>SUM(C35:N35)</f>
        <v>15999.96</v>
      </c>
    </row>
    <row r="36" spans="1:15" s="45" customFormat="1" x14ac:dyDescent="0.25">
      <c r="B36" s="67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</row>
    <row r="37" spans="1:15" s="45" customFormat="1" x14ac:dyDescent="0.25">
      <c r="B37" s="8" t="s">
        <v>104</v>
      </c>
      <c r="C37" s="52">
        <f>C32-C35</f>
        <v>-60633.33</v>
      </c>
      <c r="D37" s="52">
        <f t="shared" ref="D37:N37" si="6">D32-D35</f>
        <v>-14933.33</v>
      </c>
      <c r="E37" s="52">
        <f t="shared" si="6"/>
        <v>-17044.080000000002</v>
      </c>
      <c r="F37" s="52">
        <f t="shared" si="6"/>
        <v>-14353.08</v>
      </c>
      <c r="G37" s="52">
        <f t="shared" si="6"/>
        <v>-11654.856874999999</v>
      </c>
      <c r="H37" s="52">
        <f t="shared" si="6"/>
        <v>-8949.90625</v>
      </c>
      <c r="I37" s="52">
        <f t="shared" si="6"/>
        <v>-6238.2100671874996</v>
      </c>
      <c r="J37" s="52">
        <f t="shared" si="6"/>
        <v>-3519.7515078124998</v>
      </c>
      <c r="K37" s="52">
        <f t="shared" si="6"/>
        <v>-794.51370798046867</v>
      </c>
      <c r="L37" s="52">
        <f t="shared" si="6"/>
        <v>3662.5202382500001</v>
      </c>
      <c r="M37" s="52">
        <f t="shared" si="6"/>
        <v>8126.3672789800494</v>
      </c>
      <c r="N37" s="52">
        <f t="shared" si="6"/>
        <v>12591.981904575674</v>
      </c>
      <c r="O37" s="52">
        <f>SUM(C37:N37)</f>
        <v>-113740.18898617473</v>
      </c>
    </row>
    <row r="39" spans="1:15" x14ac:dyDescent="0.25">
      <c r="B39" t="s">
        <v>101</v>
      </c>
      <c r="C39" s="68">
        <v>0</v>
      </c>
      <c r="D39" s="68">
        <v>0</v>
      </c>
      <c r="E39" s="68">
        <v>0</v>
      </c>
      <c r="F39" s="68">
        <v>0</v>
      </c>
      <c r="G39" s="68">
        <v>0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  <c r="O39" s="68">
        <v>0</v>
      </c>
    </row>
    <row r="40" spans="1:15" x14ac:dyDescent="0.25"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1:15" ht="15.75" x14ac:dyDescent="0.25">
      <c r="B41" s="51" t="s">
        <v>102</v>
      </c>
      <c r="C41" s="52">
        <f>C37-C39</f>
        <v>-60633.33</v>
      </c>
      <c r="D41" s="52">
        <f t="shared" ref="D41:N41" si="7">D37-D39</f>
        <v>-14933.33</v>
      </c>
      <c r="E41" s="52">
        <f t="shared" si="7"/>
        <v>-17044.080000000002</v>
      </c>
      <c r="F41" s="52">
        <f t="shared" si="7"/>
        <v>-14353.08</v>
      </c>
      <c r="G41" s="52">
        <f t="shared" si="7"/>
        <v>-11654.856874999999</v>
      </c>
      <c r="H41" s="52">
        <f t="shared" si="7"/>
        <v>-8949.90625</v>
      </c>
      <c r="I41" s="52">
        <f t="shared" si="7"/>
        <v>-6238.2100671874996</v>
      </c>
      <c r="J41" s="52">
        <f t="shared" si="7"/>
        <v>-3519.7515078124998</v>
      </c>
      <c r="K41" s="52">
        <f t="shared" si="7"/>
        <v>-794.51370798046867</v>
      </c>
      <c r="L41" s="52">
        <f t="shared" si="7"/>
        <v>3662.5202382500001</v>
      </c>
      <c r="M41" s="52">
        <f t="shared" si="7"/>
        <v>8126.3672789800494</v>
      </c>
      <c r="N41" s="52">
        <f t="shared" si="7"/>
        <v>12591.981904575674</v>
      </c>
      <c r="O41" s="52">
        <f>SUM(C41:N41)</f>
        <v>-113740.18898617473</v>
      </c>
    </row>
    <row r="42" spans="1:15" ht="15.75" thickBot="1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5.75" thickTop="1" x14ac:dyDescent="0.25"/>
    <row r="44" spans="1:15" x14ac:dyDescent="0.25">
      <c r="A44" s="45"/>
      <c r="B44" s="45"/>
      <c r="C44" s="45"/>
      <c r="D44" s="45"/>
      <c r="E44" s="45"/>
      <c r="F44" s="80" t="s">
        <v>22</v>
      </c>
      <c r="G44" s="80"/>
      <c r="H44" s="80"/>
      <c r="I44" s="80"/>
      <c r="J44" s="45"/>
      <c r="K44" s="45"/>
      <c r="L44" s="45"/>
      <c r="M44" s="45"/>
      <c r="N44" s="45"/>
      <c r="O44" s="45"/>
    </row>
    <row r="45" spans="1:15" x14ac:dyDescent="0.25">
      <c r="A45" s="45"/>
      <c r="B45" s="45"/>
      <c r="C45" s="46" t="s">
        <v>7</v>
      </c>
      <c r="D45" s="46" t="s">
        <v>8</v>
      </c>
      <c r="E45" s="46" t="s">
        <v>9</v>
      </c>
      <c r="F45" s="46" t="s">
        <v>10</v>
      </c>
      <c r="G45" s="46" t="s">
        <v>11</v>
      </c>
      <c r="H45" s="46" t="s">
        <v>12</v>
      </c>
      <c r="I45" s="46" t="s">
        <v>13</v>
      </c>
      <c r="J45" s="46" t="s">
        <v>14</v>
      </c>
      <c r="K45" s="46" t="s">
        <v>15</v>
      </c>
      <c r="L45" s="46" t="s">
        <v>16</v>
      </c>
      <c r="M45" s="46" t="s">
        <v>17</v>
      </c>
      <c r="N45" s="46" t="s">
        <v>18</v>
      </c>
      <c r="O45" s="44" t="s">
        <v>99</v>
      </c>
    </row>
    <row r="46" spans="1:15" x14ac:dyDescent="0.25">
      <c r="A46" s="45"/>
      <c r="B46" s="45"/>
      <c r="C46" s="3">
        <v>13</v>
      </c>
      <c r="D46" s="3">
        <v>14</v>
      </c>
      <c r="E46" s="3">
        <v>15</v>
      </c>
      <c r="F46" s="3">
        <v>16</v>
      </c>
      <c r="G46" s="3">
        <v>17</v>
      </c>
      <c r="H46" s="3">
        <v>18</v>
      </c>
      <c r="I46" s="3">
        <v>19</v>
      </c>
      <c r="J46" s="3">
        <v>20</v>
      </c>
      <c r="K46" s="3">
        <v>21</v>
      </c>
      <c r="L46" s="3">
        <v>22</v>
      </c>
      <c r="M46" s="3">
        <v>23</v>
      </c>
      <c r="N46" s="3">
        <v>24</v>
      </c>
      <c r="O46" s="45"/>
    </row>
    <row r="47" spans="1:15" x14ac:dyDescent="0.2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</row>
    <row r="48" spans="1:15" ht="15.75" x14ac:dyDescent="0.25">
      <c r="A48" s="45" t="s">
        <v>82</v>
      </c>
      <c r="B48" s="42" t="s">
        <v>83</v>
      </c>
      <c r="C48" s="54">
        <f>Assumption!C13*Assumption!L24</f>
        <v>46250</v>
      </c>
      <c r="D48" s="54">
        <f>Assumption!D13*Assumption!M24</f>
        <v>47500</v>
      </c>
      <c r="E48" s="54">
        <f>Assumption!E13*Assumption!N24</f>
        <v>48750</v>
      </c>
      <c r="F48" s="54">
        <f>Assumption!F13*Assumption!C28</f>
        <v>45000</v>
      </c>
      <c r="G48" s="54">
        <f>Assumption!G13*Assumption!D28</f>
        <v>46125</v>
      </c>
      <c r="H48" s="54">
        <f>Assumption!H13*Assumption!E28</f>
        <v>47250</v>
      </c>
      <c r="I48" s="54">
        <f>Assumption!I13*Assumption!F28</f>
        <v>45000</v>
      </c>
      <c r="J48" s="54">
        <f>Assumption!J13*Assumption!G28</f>
        <v>42750</v>
      </c>
      <c r="K48" s="54">
        <f>Assumption!K13*Assumption!H28</f>
        <v>40500</v>
      </c>
      <c r="L48" s="54">
        <f>Assumption!L13*Assumption!I28</f>
        <v>38250</v>
      </c>
      <c r="M48" s="54">
        <f>Assumption!M13*Assumption!J28</f>
        <v>36000</v>
      </c>
      <c r="N48" s="54">
        <f>Assumption!N13*Assumption!K28</f>
        <v>33750</v>
      </c>
      <c r="O48" s="54">
        <f>SUM(C48:N48)</f>
        <v>517125</v>
      </c>
    </row>
    <row r="49" spans="1:15" x14ac:dyDescent="0.25">
      <c r="A49" s="45"/>
      <c r="B49" s="45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3"/>
    </row>
    <row r="50" spans="1:15" x14ac:dyDescent="0.25">
      <c r="A50" s="45"/>
      <c r="B50" s="45" t="s">
        <v>84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3"/>
    </row>
    <row r="51" spans="1:15" x14ac:dyDescent="0.25">
      <c r="A51" s="45"/>
      <c r="B51" s="62" t="s">
        <v>85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3"/>
    </row>
    <row r="52" spans="1:15" x14ac:dyDescent="0.25">
      <c r="A52" s="45" t="s">
        <v>87</v>
      </c>
      <c r="B52" s="62" t="s">
        <v>86</v>
      </c>
      <c r="C52" s="54">
        <f>Assumption!$C32*Assumption!C42</f>
        <v>9500</v>
      </c>
      <c r="D52" s="54">
        <f>Assumption!$C32*Assumption!D42</f>
        <v>9737.5</v>
      </c>
      <c r="E52" s="54">
        <f>Assumption!$C32*Assumption!E42</f>
        <v>9975</v>
      </c>
      <c r="F52" s="54">
        <f>Assumption!$C32*Assumption!F42</f>
        <v>9500</v>
      </c>
      <c r="G52" s="54">
        <f>Assumption!$C32*Assumption!G42</f>
        <v>9025</v>
      </c>
      <c r="H52" s="54">
        <f>Assumption!$C32*Assumption!H42</f>
        <v>8550</v>
      </c>
      <c r="I52" s="54">
        <f>Assumption!$C32*Assumption!I42</f>
        <v>8075</v>
      </c>
      <c r="J52" s="54">
        <f>Assumption!$C32*Assumption!J42</f>
        <v>7600</v>
      </c>
      <c r="K52" s="54">
        <f>Assumption!$C32*Assumption!K42</f>
        <v>7125</v>
      </c>
      <c r="L52" s="54">
        <f>Assumption!$C32*Assumption!L42</f>
        <v>6650</v>
      </c>
      <c r="M52" s="54">
        <f>Assumption!$C32*Assumption!M42</f>
        <v>6175</v>
      </c>
      <c r="N52" s="54">
        <f>Assumption!$C32*Assumption!N42</f>
        <v>5700</v>
      </c>
      <c r="O52" s="54">
        <f>SUM(C52:N52)</f>
        <v>97612.5</v>
      </c>
    </row>
    <row r="53" spans="1:15" x14ac:dyDescent="0.25">
      <c r="A53" s="45" t="s">
        <v>87</v>
      </c>
      <c r="B53" s="62" t="s">
        <v>31</v>
      </c>
      <c r="C53" s="55">
        <f>Assumption!$C33*Assumption!C42</f>
        <v>13500</v>
      </c>
      <c r="D53" s="55">
        <f>Assumption!$C33*Assumption!D42</f>
        <v>13837.5</v>
      </c>
      <c r="E53" s="55">
        <f>Assumption!$C33*Assumption!E42</f>
        <v>14175</v>
      </c>
      <c r="F53" s="55">
        <f>Assumption!$C33*Assumption!F42</f>
        <v>13500</v>
      </c>
      <c r="G53" s="55">
        <f>Assumption!$C33*Assumption!G42</f>
        <v>12825</v>
      </c>
      <c r="H53" s="55">
        <f>Assumption!$C33*Assumption!H42</f>
        <v>12150</v>
      </c>
      <c r="I53" s="55">
        <f>Assumption!$C33*Assumption!I42</f>
        <v>11475</v>
      </c>
      <c r="J53" s="55">
        <f>Assumption!$C33*Assumption!J42</f>
        <v>10800</v>
      </c>
      <c r="K53" s="55">
        <f>Assumption!$C33*Assumption!K42</f>
        <v>10125</v>
      </c>
      <c r="L53" s="55">
        <f>Assumption!$C33*Assumption!L42</f>
        <v>9450</v>
      </c>
      <c r="M53" s="55">
        <f>Assumption!$C33*Assumption!M42</f>
        <v>8775</v>
      </c>
      <c r="N53" s="55">
        <f>Assumption!$C33*Assumption!N42</f>
        <v>8100</v>
      </c>
      <c r="O53" s="55">
        <f>SUM(C53:N53)</f>
        <v>138712.5</v>
      </c>
    </row>
    <row r="54" spans="1:15" x14ac:dyDescent="0.25">
      <c r="A54" s="45"/>
      <c r="B54" s="62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3"/>
    </row>
    <row r="55" spans="1:15" x14ac:dyDescent="0.25">
      <c r="A55" s="45"/>
      <c r="B55" s="10" t="s">
        <v>94</v>
      </c>
      <c r="C55" s="54">
        <f>SUM(C52:C54)</f>
        <v>23000</v>
      </c>
      <c r="D55" s="54">
        <f t="shared" ref="D55" si="8">SUM(D52:D54)</f>
        <v>23575</v>
      </c>
      <c r="E55" s="54">
        <f t="shared" ref="E55" si="9">SUM(E52:E54)</f>
        <v>24150</v>
      </c>
      <c r="F55" s="54">
        <f t="shared" ref="F55" si="10">SUM(F52:F54)</f>
        <v>23000</v>
      </c>
      <c r="G55" s="54">
        <f t="shared" ref="G55" si="11">SUM(G52:G54)</f>
        <v>21850</v>
      </c>
      <c r="H55" s="54">
        <f t="shared" ref="H55" si="12">SUM(H52:H54)</f>
        <v>20700</v>
      </c>
      <c r="I55" s="54">
        <f t="shared" ref="I55" si="13">SUM(I52:I54)</f>
        <v>19550</v>
      </c>
      <c r="J55" s="54">
        <f t="shared" ref="J55" si="14">SUM(J52:J54)</f>
        <v>18400</v>
      </c>
      <c r="K55" s="54">
        <f t="shared" ref="K55" si="15">SUM(K52:K54)</f>
        <v>17250</v>
      </c>
      <c r="L55" s="54">
        <f t="shared" ref="L55" si="16">SUM(L52:L54)</f>
        <v>16100</v>
      </c>
      <c r="M55" s="54">
        <f t="shared" ref="M55" si="17">SUM(M52:M54)</f>
        <v>14950</v>
      </c>
      <c r="N55" s="54">
        <f t="shared" ref="N55" si="18">SUM(N52:N54)</f>
        <v>13800</v>
      </c>
      <c r="O55" s="54">
        <f>SUM(O52:O54)</f>
        <v>236325</v>
      </c>
    </row>
    <row r="56" spans="1:15" x14ac:dyDescent="0.25">
      <c r="A56" s="45"/>
      <c r="B56" s="10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3"/>
    </row>
    <row r="57" spans="1:15" x14ac:dyDescent="0.25">
      <c r="A57" s="45"/>
      <c r="B57" s="43" t="s">
        <v>88</v>
      </c>
      <c r="C57" s="54">
        <f>C48-C55</f>
        <v>23250</v>
      </c>
      <c r="D57" s="54">
        <f t="shared" ref="D57:O57" si="19">D48-D55</f>
        <v>23925</v>
      </c>
      <c r="E57" s="54">
        <f t="shared" si="19"/>
        <v>24600</v>
      </c>
      <c r="F57" s="54">
        <f t="shared" si="19"/>
        <v>22000</v>
      </c>
      <c r="G57" s="54">
        <f t="shared" si="19"/>
        <v>24275</v>
      </c>
      <c r="H57" s="54">
        <f t="shared" si="19"/>
        <v>26550</v>
      </c>
      <c r="I57" s="54">
        <f t="shared" si="19"/>
        <v>25450</v>
      </c>
      <c r="J57" s="54">
        <f t="shared" si="19"/>
        <v>24350</v>
      </c>
      <c r="K57" s="54">
        <f t="shared" si="19"/>
        <v>23250</v>
      </c>
      <c r="L57" s="54">
        <f t="shared" si="19"/>
        <v>22150</v>
      </c>
      <c r="M57" s="54">
        <f t="shared" si="19"/>
        <v>21050</v>
      </c>
      <c r="N57" s="54">
        <f t="shared" si="19"/>
        <v>19950</v>
      </c>
      <c r="O57" s="54">
        <f t="shared" si="19"/>
        <v>280800</v>
      </c>
    </row>
    <row r="58" spans="1:15" x14ac:dyDescent="0.25">
      <c r="A58" s="45"/>
      <c r="B58" s="45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3"/>
    </row>
    <row r="59" spans="1:15" x14ac:dyDescent="0.25">
      <c r="A59" s="45"/>
      <c r="B59" s="43" t="s">
        <v>89</v>
      </c>
      <c r="C59" s="65">
        <v>0</v>
      </c>
      <c r="D59" s="65">
        <v>0</v>
      </c>
      <c r="E59" s="65">
        <v>0</v>
      </c>
      <c r="F59" s="65">
        <v>0</v>
      </c>
      <c r="G59" s="65">
        <v>0</v>
      </c>
      <c r="H59" s="65">
        <f>H57/H48</f>
        <v>0.56190476190476191</v>
      </c>
      <c r="I59" s="65">
        <f t="shared" ref="I59:O59" si="20">I57/I48</f>
        <v>0.56555555555555559</v>
      </c>
      <c r="J59" s="65">
        <f t="shared" si="20"/>
        <v>0.56959064327485376</v>
      </c>
      <c r="K59" s="65">
        <f t="shared" si="20"/>
        <v>0.57407407407407407</v>
      </c>
      <c r="L59" s="65">
        <f t="shared" si="20"/>
        <v>0.57908496732026149</v>
      </c>
      <c r="M59" s="65">
        <f t="shared" si="20"/>
        <v>0.58472222222222225</v>
      </c>
      <c r="N59" s="65">
        <f t="shared" si="20"/>
        <v>0.59111111111111114</v>
      </c>
      <c r="O59" s="65">
        <f t="shared" si="20"/>
        <v>0.54300217548948515</v>
      </c>
    </row>
    <row r="60" spans="1:15" x14ac:dyDescent="0.25">
      <c r="A60" s="45"/>
      <c r="B60" s="45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3"/>
    </row>
    <row r="61" spans="1:15" x14ac:dyDescent="0.25">
      <c r="A61" s="45"/>
      <c r="B61" s="45" t="s">
        <v>90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3"/>
    </row>
    <row r="62" spans="1:15" x14ac:dyDescent="0.25">
      <c r="A62" s="45" t="s">
        <v>45</v>
      </c>
      <c r="B62" s="62" t="s">
        <v>91</v>
      </c>
      <c r="C62" s="54">
        <f>Assumption!C83</f>
        <v>2200</v>
      </c>
      <c r="D62" s="54">
        <f>Assumption!D83</f>
        <v>2200</v>
      </c>
      <c r="E62" s="54">
        <f>Assumption!E83</f>
        <v>2200</v>
      </c>
      <c r="F62" s="54">
        <f>Assumption!F83</f>
        <v>2200</v>
      </c>
      <c r="G62" s="54">
        <f>Assumption!G83</f>
        <v>2200</v>
      </c>
      <c r="H62" s="54">
        <f>Assumption!H83</f>
        <v>2200</v>
      </c>
      <c r="I62" s="54">
        <f>Assumption!I83</f>
        <v>2200</v>
      </c>
      <c r="J62" s="54">
        <f>Assumption!J83</f>
        <v>2200</v>
      </c>
      <c r="K62" s="54">
        <f>Assumption!K83</f>
        <v>2200</v>
      </c>
      <c r="L62" s="54">
        <f>Assumption!L83</f>
        <v>2200</v>
      </c>
      <c r="M62" s="54">
        <f>Assumption!M83</f>
        <v>2200</v>
      </c>
      <c r="N62" s="54">
        <f>Assumption!N83</f>
        <v>2200</v>
      </c>
      <c r="O62" s="54">
        <f>SUM(C62:N62)</f>
        <v>26400</v>
      </c>
    </row>
    <row r="63" spans="1:15" x14ac:dyDescent="0.25">
      <c r="A63" s="45" t="s">
        <v>45</v>
      </c>
      <c r="B63" s="62" t="s">
        <v>92</v>
      </c>
      <c r="C63" s="54">
        <f>Assumption!C84</f>
        <v>10000</v>
      </c>
      <c r="D63" s="54">
        <f>Assumption!D84</f>
        <v>10000</v>
      </c>
      <c r="E63" s="54">
        <f>Assumption!E84</f>
        <v>10000</v>
      </c>
      <c r="F63" s="54">
        <f>Assumption!F84</f>
        <v>10000</v>
      </c>
      <c r="G63" s="54">
        <f>Assumption!G84</f>
        <v>10000</v>
      </c>
      <c r="H63" s="54">
        <f>Assumption!H84</f>
        <v>10000</v>
      </c>
      <c r="I63" s="54">
        <f>Assumption!I84</f>
        <v>10000</v>
      </c>
      <c r="J63" s="54">
        <f>Assumption!J84</f>
        <v>10000</v>
      </c>
      <c r="K63" s="54">
        <f>Assumption!K84</f>
        <v>10000</v>
      </c>
      <c r="L63" s="54">
        <f>Assumption!L84</f>
        <v>10000</v>
      </c>
      <c r="M63" s="54">
        <f>Assumption!M84</f>
        <v>10000</v>
      </c>
      <c r="N63" s="54">
        <f>Assumption!N84</f>
        <v>10000</v>
      </c>
      <c r="O63" s="54">
        <f>SUM(C63:N63)</f>
        <v>120000</v>
      </c>
    </row>
    <row r="64" spans="1:15" x14ac:dyDescent="0.25">
      <c r="A64" s="45" t="s">
        <v>45</v>
      </c>
      <c r="B64" s="62" t="s">
        <v>49</v>
      </c>
      <c r="C64" s="55">
        <f>Assumption!C85</f>
        <v>3000</v>
      </c>
      <c r="D64" s="55">
        <f>Assumption!D85</f>
        <v>3000</v>
      </c>
      <c r="E64" s="55">
        <f>Assumption!E85</f>
        <v>3000</v>
      </c>
      <c r="F64" s="55">
        <f>Assumption!F85</f>
        <v>3000</v>
      </c>
      <c r="G64" s="55">
        <f>Assumption!G85</f>
        <v>3000</v>
      </c>
      <c r="H64" s="55">
        <f>Assumption!H85</f>
        <v>3000</v>
      </c>
      <c r="I64" s="55">
        <f>Assumption!I85</f>
        <v>3000</v>
      </c>
      <c r="J64" s="55">
        <f>Assumption!J85</f>
        <v>3000</v>
      </c>
      <c r="K64" s="55">
        <f>Assumption!K85</f>
        <v>3000</v>
      </c>
      <c r="L64" s="55">
        <f>Assumption!L85</f>
        <v>3000</v>
      </c>
      <c r="M64" s="55">
        <f>Assumption!M85</f>
        <v>3000</v>
      </c>
      <c r="N64" s="55">
        <f>Assumption!N85</f>
        <v>3000</v>
      </c>
      <c r="O64" s="55">
        <f>SUM(C64:N64)</f>
        <v>36000</v>
      </c>
    </row>
    <row r="65" spans="1:15" x14ac:dyDescent="0.25">
      <c r="A65" s="45"/>
      <c r="B65" s="4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3"/>
    </row>
    <row r="66" spans="1:15" x14ac:dyDescent="0.25">
      <c r="A66" s="45"/>
      <c r="B66" s="63" t="s">
        <v>93</v>
      </c>
      <c r="C66" s="54">
        <f>SUM(C62:C65)</f>
        <v>15200</v>
      </c>
      <c r="D66" s="54">
        <f t="shared" ref="D66" si="21">SUM(D62:D65)</f>
        <v>15200</v>
      </c>
      <c r="E66" s="54">
        <f t="shared" ref="E66" si="22">SUM(E62:E65)</f>
        <v>15200</v>
      </c>
      <c r="F66" s="54">
        <f t="shared" ref="F66" si="23">SUM(F62:F65)</f>
        <v>15200</v>
      </c>
      <c r="G66" s="54">
        <f t="shared" ref="G66" si="24">SUM(G62:G65)</f>
        <v>15200</v>
      </c>
      <c r="H66" s="54">
        <f t="shared" ref="H66" si="25">SUM(H62:H65)</f>
        <v>15200</v>
      </c>
      <c r="I66" s="54">
        <f t="shared" ref="I66" si="26">SUM(I62:I65)</f>
        <v>15200</v>
      </c>
      <c r="J66" s="54">
        <f t="shared" ref="J66" si="27">SUM(J62:J65)</f>
        <v>15200</v>
      </c>
      <c r="K66" s="54">
        <f t="shared" ref="K66" si="28">SUM(K62:K65)</f>
        <v>15200</v>
      </c>
      <c r="L66" s="54">
        <f t="shared" ref="L66" si="29">SUM(L62:L65)</f>
        <v>15200</v>
      </c>
      <c r="M66" s="54">
        <f t="shared" ref="M66" si="30">SUM(M62:M65)</f>
        <v>15200</v>
      </c>
      <c r="N66" s="54">
        <f t="shared" ref="N66" si="31">SUM(N62:N65)</f>
        <v>15200</v>
      </c>
      <c r="O66" s="54">
        <f t="shared" ref="O66" si="32">SUM(O62:O65)</f>
        <v>182400</v>
      </c>
    </row>
    <row r="67" spans="1:15" x14ac:dyDescent="0.25">
      <c r="A67" s="45"/>
      <c r="B67" s="45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3"/>
    </row>
    <row r="68" spans="1:15" x14ac:dyDescent="0.25">
      <c r="A68" s="45"/>
      <c r="B68" s="45" t="s">
        <v>95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3"/>
    </row>
    <row r="69" spans="1:15" x14ac:dyDescent="0.25">
      <c r="A69" s="45"/>
      <c r="B69" s="45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3"/>
    </row>
    <row r="70" spans="1:15" x14ac:dyDescent="0.25">
      <c r="A70" s="45"/>
      <c r="B70" s="8" t="s">
        <v>96</v>
      </c>
      <c r="C70" s="54">
        <f>C48-C55-C66-C68</f>
        <v>8050</v>
      </c>
      <c r="D70" s="54">
        <f t="shared" ref="D70:O70" si="33">D48-D55-D66-D68</f>
        <v>8725</v>
      </c>
      <c r="E70" s="54">
        <f t="shared" si="33"/>
        <v>9400</v>
      </c>
      <c r="F70" s="54">
        <f t="shared" si="33"/>
        <v>6800</v>
      </c>
      <c r="G70" s="54">
        <f t="shared" si="33"/>
        <v>9075</v>
      </c>
      <c r="H70" s="54">
        <f t="shared" si="33"/>
        <v>11350</v>
      </c>
      <c r="I70" s="54">
        <f t="shared" si="33"/>
        <v>10250</v>
      </c>
      <c r="J70" s="54">
        <f t="shared" si="33"/>
        <v>9150</v>
      </c>
      <c r="K70" s="54">
        <f t="shared" si="33"/>
        <v>8050</v>
      </c>
      <c r="L70" s="54">
        <f t="shared" si="33"/>
        <v>6950</v>
      </c>
      <c r="M70" s="54">
        <f t="shared" si="33"/>
        <v>5850</v>
      </c>
      <c r="N70" s="54">
        <f t="shared" si="33"/>
        <v>4750</v>
      </c>
      <c r="O70" s="54">
        <f t="shared" si="33"/>
        <v>98400</v>
      </c>
    </row>
    <row r="71" spans="1:15" x14ac:dyDescent="0.25">
      <c r="A71" s="45"/>
      <c r="B71" s="45" t="s">
        <v>97</v>
      </c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3"/>
    </row>
    <row r="72" spans="1:15" x14ac:dyDescent="0.25">
      <c r="A72" s="45"/>
      <c r="B72" s="45" t="s">
        <v>98</v>
      </c>
      <c r="C72" s="54">
        <f>'Sources &amp; Uses'!C49</f>
        <v>436.89942753456313</v>
      </c>
      <c r="D72" s="54">
        <f>'Sources &amp; Uses'!D49</f>
        <v>454.99167610339958</v>
      </c>
      <c r="E72" s="54">
        <f>'Sources &amp; Uses'!E49</f>
        <v>474.50415529365813</v>
      </c>
      <c r="F72" s="54">
        <f>'Sources &amp; Uses'!F49</f>
        <v>495.44041568189226</v>
      </c>
      <c r="G72" s="54">
        <f>'Sources &amp; Uses'!G49</f>
        <v>513.67901672109701</v>
      </c>
      <c r="H72" s="54">
        <f>'Sources &amp; Uses'!H49</f>
        <v>529.21321426289967</v>
      </c>
      <c r="I72" s="54">
        <f>'Sources &amp; Uses'!I49</f>
        <v>542.03624729855699</v>
      </c>
      <c r="J72" s="54">
        <f>'Sources &amp; Uses'!J49</f>
        <v>552.14133791680331</v>
      </c>
      <c r="K72" s="54">
        <f>'Sources &amp; Uses'!K49</f>
        <v>559.52169126159538</v>
      </c>
      <c r="L72" s="54">
        <f>'Sources &amp; Uses'!L49</f>
        <v>564.17049548974933</v>
      </c>
      <c r="M72" s="54">
        <f>'Sources &amp; Uses'!M49</f>
        <v>557.33092172847375</v>
      </c>
      <c r="N72" s="54">
        <f>'Sources &amp; Uses'!N49</f>
        <v>548.349249032795</v>
      </c>
      <c r="O72" s="54">
        <f>SUM(C72:N72)</f>
        <v>6228.2778483254851</v>
      </c>
    </row>
    <row r="73" spans="1:15" x14ac:dyDescent="0.2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</row>
    <row r="74" spans="1:15" x14ac:dyDescent="0.25">
      <c r="A74" s="45"/>
      <c r="B74" s="8" t="s">
        <v>100</v>
      </c>
      <c r="C74" s="52">
        <f>C70+C72</f>
        <v>8486.8994275345631</v>
      </c>
      <c r="D74" s="52">
        <f t="shared" ref="D74:O74" si="34">D70+D72</f>
        <v>9179.9916761034001</v>
      </c>
      <c r="E74" s="52">
        <f t="shared" si="34"/>
        <v>9874.5041552936582</v>
      </c>
      <c r="F74" s="52">
        <f t="shared" si="34"/>
        <v>7295.4404156818919</v>
      </c>
      <c r="G74" s="52">
        <f t="shared" si="34"/>
        <v>9588.6790167210966</v>
      </c>
      <c r="H74" s="52">
        <f t="shared" si="34"/>
        <v>11879.2132142629</v>
      </c>
      <c r="I74" s="52">
        <f t="shared" si="34"/>
        <v>10792.036247298556</v>
      </c>
      <c r="J74" s="52">
        <f t="shared" si="34"/>
        <v>9702.1413379168025</v>
      </c>
      <c r="K74" s="52">
        <f t="shared" si="34"/>
        <v>8609.5216912615961</v>
      </c>
      <c r="L74" s="52">
        <f t="shared" si="34"/>
        <v>7514.1704954897496</v>
      </c>
      <c r="M74" s="52">
        <f t="shared" si="34"/>
        <v>6407.3309217284741</v>
      </c>
      <c r="N74" s="52">
        <f t="shared" si="34"/>
        <v>5298.3492490327953</v>
      </c>
      <c r="O74" s="52">
        <f t="shared" si="34"/>
        <v>104628.27784832548</v>
      </c>
    </row>
    <row r="75" spans="1:15" x14ac:dyDescent="0.25">
      <c r="A75" s="45"/>
      <c r="B75" s="8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</row>
    <row r="76" spans="1:15" x14ac:dyDescent="0.25">
      <c r="A76" s="45"/>
      <c r="B76" s="66" t="s">
        <v>103</v>
      </c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</row>
    <row r="77" spans="1:15" x14ac:dyDescent="0.25">
      <c r="A77" s="45"/>
      <c r="B77" s="67" t="s">
        <v>105</v>
      </c>
      <c r="C77" s="64">
        <f>Assumption!C100</f>
        <v>1333.33</v>
      </c>
      <c r="D77" s="64">
        <f>Assumption!D100</f>
        <v>1333.33</v>
      </c>
      <c r="E77" s="64">
        <f>Assumption!E100</f>
        <v>1333.33</v>
      </c>
      <c r="F77" s="64">
        <f>Assumption!F100</f>
        <v>1333.33</v>
      </c>
      <c r="G77" s="64">
        <f>Assumption!G100</f>
        <v>1333.33</v>
      </c>
      <c r="H77" s="64">
        <f>Assumption!H100</f>
        <v>1333.33</v>
      </c>
      <c r="I77" s="64">
        <f>Assumption!I100</f>
        <v>1333.33</v>
      </c>
      <c r="J77" s="64">
        <f>Assumption!J100</f>
        <v>1333.33</v>
      </c>
      <c r="K77" s="64">
        <f>Assumption!K100</f>
        <v>1333.33</v>
      </c>
      <c r="L77" s="64">
        <f>Assumption!L100</f>
        <v>1333.33</v>
      </c>
      <c r="M77" s="64">
        <f>Assumption!M100</f>
        <v>1333.33</v>
      </c>
      <c r="N77" s="64">
        <f>Assumption!N100</f>
        <v>1333.33</v>
      </c>
      <c r="O77" s="64">
        <f>SUM(C77:N77)</f>
        <v>15999.96</v>
      </c>
    </row>
    <row r="78" spans="1:15" x14ac:dyDescent="0.25">
      <c r="A78" s="45"/>
      <c r="B78" s="67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</row>
    <row r="79" spans="1:15" x14ac:dyDescent="0.25">
      <c r="A79" s="45"/>
      <c r="B79" s="8" t="s">
        <v>104</v>
      </c>
      <c r="C79" s="52">
        <f>C74-C77</f>
        <v>7153.5694275345631</v>
      </c>
      <c r="D79" s="52">
        <f t="shared" ref="D79:N79" si="35">D74-D77</f>
        <v>7846.6616761034002</v>
      </c>
      <c r="E79" s="52">
        <f t="shared" si="35"/>
        <v>8541.1741552936583</v>
      </c>
      <c r="F79" s="52">
        <f t="shared" si="35"/>
        <v>5962.1104156818919</v>
      </c>
      <c r="G79" s="52">
        <f t="shared" si="35"/>
        <v>8255.3490167210966</v>
      </c>
      <c r="H79" s="52">
        <f t="shared" si="35"/>
        <v>10545.8832142629</v>
      </c>
      <c r="I79" s="52">
        <f t="shared" si="35"/>
        <v>9458.7062472985563</v>
      </c>
      <c r="J79" s="52">
        <f t="shared" si="35"/>
        <v>8368.8113379168026</v>
      </c>
      <c r="K79" s="52">
        <f t="shared" si="35"/>
        <v>7276.1916912615961</v>
      </c>
      <c r="L79" s="52">
        <f t="shared" si="35"/>
        <v>6180.8404954897496</v>
      </c>
      <c r="M79" s="52">
        <f t="shared" si="35"/>
        <v>5074.0009217284742</v>
      </c>
      <c r="N79" s="52">
        <f t="shared" si="35"/>
        <v>3965.0192490327954</v>
      </c>
      <c r="O79" s="52">
        <f>SUM(C79:N79)</f>
        <v>88628.317848325489</v>
      </c>
    </row>
    <row r="80" spans="1:15" x14ac:dyDescent="0.2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</row>
    <row r="81" spans="1:15" x14ac:dyDescent="0.25">
      <c r="A81" s="45"/>
      <c r="B81" s="45" t="s">
        <v>101</v>
      </c>
      <c r="C81" s="68">
        <v>0</v>
      </c>
      <c r="D81" s="68">
        <v>0</v>
      </c>
      <c r="E81" s="68">
        <v>0</v>
      </c>
      <c r="F81" s="68">
        <v>0</v>
      </c>
      <c r="G81" s="68">
        <v>0</v>
      </c>
      <c r="H81" s="68">
        <v>0</v>
      </c>
      <c r="I81" s="68">
        <v>0</v>
      </c>
      <c r="J81" s="68">
        <v>0</v>
      </c>
      <c r="K81" s="68">
        <v>0</v>
      </c>
      <c r="L81" s="68">
        <v>0</v>
      </c>
      <c r="M81" s="68">
        <v>0</v>
      </c>
      <c r="N81" s="68">
        <f>O79*Assumption!C104</f>
        <v>26588.495354497645</v>
      </c>
      <c r="O81" s="68">
        <f>SUM(C81:N81)</f>
        <v>26588.495354497645</v>
      </c>
    </row>
    <row r="82" spans="1:15" x14ac:dyDescent="0.25">
      <c r="A82" s="45"/>
      <c r="B82" s="45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</row>
    <row r="83" spans="1:15" ht="15.75" x14ac:dyDescent="0.25">
      <c r="A83" s="45"/>
      <c r="B83" s="51" t="s">
        <v>102</v>
      </c>
      <c r="C83" s="52">
        <f>C79-C81</f>
        <v>7153.5694275345631</v>
      </c>
      <c r="D83" s="52">
        <f t="shared" ref="D83:N83" si="36">D79-D81</f>
        <v>7846.6616761034002</v>
      </c>
      <c r="E83" s="52">
        <f t="shared" si="36"/>
        <v>8541.1741552936583</v>
      </c>
      <c r="F83" s="52">
        <f t="shared" si="36"/>
        <v>5962.1104156818919</v>
      </c>
      <c r="G83" s="52">
        <f t="shared" si="36"/>
        <v>8255.3490167210966</v>
      </c>
      <c r="H83" s="52">
        <f t="shared" si="36"/>
        <v>10545.8832142629</v>
      </c>
      <c r="I83" s="52">
        <f t="shared" si="36"/>
        <v>9458.7062472985563</v>
      </c>
      <c r="J83" s="52">
        <f t="shared" si="36"/>
        <v>8368.8113379168026</v>
      </c>
      <c r="K83" s="52">
        <f t="shared" si="36"/>
        <v>7276.1916912615961</v>
      </c>
      <c r="L83" s="52">
        <f t="shared" si="36"/>
        <v>6180.8404954897496</v>
      </c>
      <c r="M83" s="52">
        <f t="shared" si="36"/>
        <v>5074.0009217284742</v>
      </c>
      <c r="N83" s="52">
        <f t="shared" si="36"/>
        <v>-22623.476105464848</v>
      </c>
      <c r="O83" s="52">
        <f>SUM(C83:N83)</f>
        <v>62039.822493827851</v>
      </c>
    </row>
  </sheetData>
  <mergeCells count="4">
    <mergeCell ref="F1:I1"/>
    <mergeCell ref="A1:C1"/>
    <mergeCell ref="F2:I2"/>
    <mergeCell ref="F44:I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4" workbookViewId="0">
      <selection activeCell="B25" sqref="B25"/>
    </sheetView>
  </sheetViews>
  <sheetFormatPr defaultRowHeight="15" x14ac:dyDescent="0.25"/>
  <cols>
    <col min="2" max="2" width="34.42578125" customWidth="1"/>
    <col min="5" max="5" width="9.85546875" customWidth="1"/>
    <col min="8" max="8" width="10" bestFit="1" customWidth="1"/>
  </cols>
  <sheetData>
    <row r="1" spans="1:9" ht="18.75" x14ac:dyDescent="0.25">
      <c r="A1" s="81" t="s">
        <v>0</v>
      </c>
      <c r="B1" s="81"/>
      <c r="C1" s="81"/>
      <c r="D1" s="81" t="s">
        <v>81</v>
      </c>
      <c r="E1" s="81"/>
      <c r="F1" s="81"/>
      <c r="G1" s="81"/>
      <c r="H1" s="81"/>
      <c r="I1" s="81"/>
    </row>
    <row r="2" spans="1:9" x14ac:dyDescent="0.25">
      <c r="E2" s="16" t="s">
        <v>6</v>
      </c>
      <c r="F2" s="3"/>
      <c r="G2" s="3"/>
      <c r="H2" s="16" t="s">
        <v>22</v>
      </c>
    </row>
    <row r="3" spans="1:9" x14ac:dyDescent="0.25">
      <c r="E3" s="3"/>
      <c r="F3" s="3"/>
      <c r="G3" s="3"/>
      <c r="H3" s="3"/>
    </row>
    <row r="4" spans="1:9" x14ac:dyDescent="0.25">
      <c r="B4" s="44" t="s">
        <v>106</v>
      </c>
      <c r="D4" s="71"/>
      <c r="E4" s="73"/>
      <c r="F4" s="73"/>
      <c r="G4" s="73"/>
      <c r="H4" s="73"/>
      <c r="I4" s="71"/>
    </row>
    <row r="5" spans="1:9" x14ac:dyDescent="0.25">
      <c r="B5" s="69"/>
      <c r="D5" s="71"/>
      <c r="E5" s="73"/>
      <c r="F5" s="73"/>
      <c r="G5" s="73"/>
      <c r="H5" s="73"/>
      <c r="I5" s="71"/>
    </row>
    <row r="6" spans="1:9" x14ac:dyDescent="0.25">
      <c r="A6" t="s">
        <v>2</v>
      </c>
      <c r="B6" s="69" t="s">
        <v>107</v>
      </c>
      <c r="D6" s="71"/>
      <c r="E6" s="73">
        <f>'Sources &amp; Uses'!N40</f>
        <v>174759.77101382526</v>
      </c>
      <c r="F6" s="73"/>
      <c r="G6" s="73"/>
      <c r="H6" s="73">
        <f>'Sources &amp; Uses'!N81</f>
        <v>214888.04886215078</v>
      </c>
      <c r="I6" s="71"/>
    </row>
    <row r="7" spans="1:9" x14ac:dyDescent="0.25">
      <c r="A7" t="s">
        <v>108</v>
      </c>
      <c r="B7" s="69" t="s">
        <v>120</v>
      </c>
      <c r="D7" s="71"/>
      <c r="E7" s="73">
        <f>Assumption!N8*Assumption!K24</f>
        <v>45000</v>
      </c>
      <c r="F7" s="73"/>
      <c r="G7" s="73"/>
      <c r="H7" s="73">
        <f>Assumption!N13*Assumption!K28</f>
        <v>33750</v>
      </c>
      <c r="I7" s="71"/>
    </row>
    <row r="8" spans="1:9" x14ac:dyDescent="0.25">
      <c r="A8" t="s">
        <v>37</v>
      </c>
      <c r="B8" s="69" t="s">
        <v>38</v>
      </c>
      <c r="D8" s="71"/>
      <c r="E8" s="74">
        <f>Assumption!N59*(Assumption!C32+Assumption!C33)</f>
        <v>65550</v>
      </c>
      <c r="F8" s="73"/>
      <c r="G8" s="73"/>
      <c r="H8" s="74">
        <f>Assumption!N72*(Assumption!C32+Assumption!C33)</f>
        <v>44850</v>
      </c>
      <c r="I8" s="71"/>
    </row>
    <row r="9" spans="1:9" x14ac:dyDescent="0.25">
      <c r="B9" s="69"/>
      <c r="D9" s="71"/>
      <c r="E9" s="73"/>
      <c r="F9" s="73"/>
      <c r="G9" s="73"/>
      <c r="H9" s="73"/>
      <c r="I9" s="71"/>
    </row>
    <row r="10" spans="1:9" x14ac:dyDescent="0.25">
      <c r="B10" s="10" t="s">
        <v>109</v>
      </c>
      <c r="D10" s="71"/>
      <c r="E10" s="73">
        <f>SUM(E6:E9)</f>
        <v>285309.77101382526</v>
      </c>
      <c r="F10" s="73"/>
      <c r="G10" s="73"/>
      <c r="H10" s="73">
        <f>SUM(H6:H9)</f>
        <v>293488.04886215075</v>
      </c>
      <c r="I10" s="71"/>
    </row>
    <row r="11" spans="1:9" x14ac:dyDescent="0.25">
      <c r="B11" s="69"/>
      <c r="D11" s="71"/>
      <c r="E11" s="73"/>
      <c r="F11" s="73"/>
      <c r="G11" s="73"/>
      <c r="H11" s="73"/>
      <c r="I11" s="71"/>
    </row>
    <row r="12" spans="1:9" x14ac:dyDescent="0.25">
      <c r="A12" t="s">
        <v>50</v>
      </c>
      <c r="B12" s="69" t="s">
        <v>110</v>
      </c>
      <c r="D12" s="71"/>
      <c r="E12" s="73">
        <f>Assumption!C88</f>
        <v>48000</v>
      </c>
      <c r="F12" s="73"/>
      <c r="G12" s="73"/>
      <c r="H12" s="73">
        <f>Assumption!C88</f>
        <v>48000</v>
      </c>
      <c r="I12" s="71"/>
    </row>
    <row r="13" spans="1:9" x14ac:dyDescent="0.25">
      <c r="A13" t="s">
        <v>50</v>
      </c>
      <c r="B13" s="69" t="s">
        <v>121</v>
      </c>
      <c r="D13" s="71"/>
      <c r="E13" s="74">
        <f>Assumption!O93</f>
        <v>15999.96</v>
      </c>
      <c r="F13" s="73"/>
      <c r="G13" s="73"/>
      <c r="H13" s="74">
        <f>Assumption!O100+Assumption!O93</f>
        <v>31999.919999999998</v>
      </c>
      <c r="I13" s="71"/>
    </row>
    <row r="14" spans="1:9" s="45" customFormat="1" x14ac:dyDescent="0.25">
      <c r="B14" s="69"/>
      <c r="D14" s="71"/>
      <c r="E14" s="76"/>
      <c r="F14" s="73"/>
      <c r="G14" s="73"/>
      <c r="H14" s="73"/>
      <c r="I14" s="71"/>
    </row>
    <row r="15" spans="1:9" s="45" customFormat="1" x14ac:dyDescent="0.25">
      <c r="B15" s="10" t="s">
        <v>117</v>
      </c>
      <c r="D15" s="71"/>
      <c r="E15" s="76">
        <f>E12-E13</f>
        <v>32000.04</v>
      </c>
      <c r="F15" s="73"/>
      <c r="G15" s="73"/>
      <c r="H15" s="73">
        <f>H12-H13</f>
        <v>16000.080000000002</v>
      </c>
      <c r="I15" s="71"/>
    </row>
    <row r="16" spans="1:9" x14ac:dyDescent="0.25">
      <c r="B16" s="69"/>
      <c r="D16" s="71"/>
      <c r="E16" s="73"/>
      <c r="F16" s="73"/>
      <c r="G16" s="73"/>
      <c r="H16" s="76"/>
      <c r="I16" s="77"/>
    </row>
    <row r="17" spans="1:9" x14ac:dyDescent="0.25">
      <c r="B17" s="20" t="s">
        <v>111</v>
      </c>
      <c r="D17" s="71"/>
      <c r="E17" s="73">
        <f>E10+E15</f>
        <v>317309.81101382524</v>
      </c>
      <c r="F17" s="73"/>
      <c r="G17" s="73"/>
      <c r="H17" s="73">
        <f>H10+H15</f>
        <v>309488.12886215077</v>
      </c>
      <c r="I17" s="71"/>
    </row>
    <row r="18" spans="1:9" x14ac:dyDescent="0.25">
      <c r="B18" s="69"/>
      <c r="D18" s="71"/>
      <c r="E18" s="73"/>
      <c r="F18" s="73"/>
      <c r="G18" s="73"/>
      <c r="H18" s="73"/>
      <c r="I18" s="71"/>
    </row>
    <row r="19" spans="1:9" x14ac:dyDescent="0.25">
      <c r="B19" s="69"/>
      <c r="D19" s="71"/>
      <c r="E19" s="73"/>
      <c r="F19" s="73"/>
      <c r="G19" s="73"/>
      <c r="H19" s="73"/>
      <c r="I19" s="71"/>
    </row>
    <row r="20" spans="1:9" x14ac:dyDescent="0.25">
      <c r="B20" s="70" t="s">
        <v>112</v>
      </c>
      <c r="D20" s="71"/>
      <c r="E20" s="73"/>
      <c r="F20" s="73"/>
      <c r="G20" s="73"/>
      <c r="H20" s="73"/>
      <c r="I20" s="71"/>
    </row>
    <row r="21" spans="1:9" x14ac:dyDescent="0.25">
      <c r="B21" s="69"/>
      <c r="D21" s="71"/>
      <c r="E21" s="73"/>
      <c r="F21" s="73"/>
      <c r="G21" s="73"/>
      <c r="H21" s="73"/>
      <c r="I21" s="71"/>
    </row>
    <row r="22" spans="1:9" x14ac:dyDescent="0.25">
      <c r="A22" t="s">
        <v>27</v>
      </c>
      <c r="B22" s="69" t="s">
        <v>113</v>
      </c>
      <c r="D22" s="71"/>
      <c r="E22" s="73">
        <f>Assumption!N37*Assumption!C32</f>
        <v>9262.5</v>
      </c>
      <c r="F22" s="73"/>
      <c r="G22" s="73"/>
      <c r="H22" s="73">
        <f>Assumption!N42*Assumption!C32</f>
        <v>5700</v>
      </c>
      <c r="I22" s="71"/>
    </row>
    <row r="23" spans="1:9" x14ac:dyDescent="0.25">
      <c r="A23" t="s">
        <v>45</v>
      </c>
      <c r="B23" s="69" t="s">
        <v>122</v>
      </c>
      <c r="D23" s="71"/>
      <c r="E23" s="74">
        <v>0</v>
      </c>
      <c r="F23" s="73"/>
      <c r="G23" s="73"/>
      <c r="H23" s="73">
        <v>0</v>
      </c>
      <c r="I23" s="71"/>
    </row>
    <row r="24" spans="1:9" x14ac:dyDescent="0.25">
      <c r="B24" s="69"/>
      <c r="D24" s="71"/>
      <c r="E24" s="73"/>
      <c r="F24" s="73"/>
      <c r="G24" s="73"/>
      <c r="H24" s="75"/>
      <c r="I24" s="71"/>
    </row>
    <row r="25" spans="1:9" x14ac:dyDescent="0.25">
      <c r="B25" s="10" t="s">
        <v>123</v>
      </c>
      <c r="D25" s="71"/>
      <c r="E25" s="73">
        <f>SUM(E22:E24)</f>
        <v>9262.5</v>
      </c>
      <c r="F25" s="73"/>
      <c r="G25" s="73"/>
      <c r="H25" s="73">
        <f>SUM(H22:H24)</f>
        <v>5700</v>
      </c>
      <c r="I25" s="71"/>
    </row>
    <row r="26" spans="1:9" x14ac:dyDescent="0.25">
      <c r="B26" s="69"/>
      <c r="D26" s="71"/>
      <c r="E26" s="73"/>
      <c r="F26" s="73"/>
      <c r="G26" s="73"/>
      <c r="H26" s="73"/>
      <c r="I26" s="71"/>
    </row>
    <row r="27" spans="1:9" x14ac:dyDescent="0.25">
      <c r="A27" t="s">
        <v>2</v>
      </c>
      <c r="B27" s="69" t="s">
        <v>114</v>
      </c>
      <c r="D27" s="71"/>
      <c r="E27" s="73">
        <f>Assumption!C3</f>
        <v>130000</v>
      </c>
      <c r="F27" s="73"/>
      <c r="G27" s="73"/>
      <c r="H27" s="73">
        <f>Assumption!C3</f>
        <v>130000</v>
      </c>
      <c r="I27" s="71" t="s">
        <v>118</v>
      </c>
    </row>
    <row r="28" spans="1:9" x14ac:dyDescent="0.25">
      <c r="B28" s="69" t="s">
        <v>115</v>
      </c>
      <c r="D28" s="71"/>
      <c r="E28" s="74">
        <f>E33-E25-E27</f>
        <v>33848.5</v>
      </c>
      <c r="F28" s="73"/>
      <c r="G28" s="73"/>
      <c r="H28" s="74">
        <f>H33-H25-H27</f>
        <v>90248</v>
      </c>
      <c r="I28" s="71"/>
    </row>
    <row r="29" spans="1:9" x14ac:dyDescent="0.25">
      <c r="B29" s="69"/>
      <c r="D29" s="71"/>
      <c r="E29" s="73"/>
      <c r="F29" s="73"/>
      <c r="G29" s="73"/>
      <c r="H29" s="75"/>
      <c r="I29" s="71"/>
    </row>
    <row r="30" spans="1:9" x14ac:dyDescent="0.25">
      <c r="B30" s="10" t="s">
        <v>116</v>
      </c>
      <c r="D30" s="71"/>
      <c r="E30" s="73">
        <f>SUM(E27:E29)</f>
        <v>163848.5</v>
      </c>
      <c r="F30" s="73"/>
      <c r="G30" s="73"/>
      <c r="H30" s="73">
        <f>SUM(H27:H29)</f>
        <v>220248</v>
      </c>
      <c r="I30" s="71"/>
    </row>
    <row r="31" spans="1:9" x14ac:dyDescent="0.25">
      <c r="B31" s="69"/>
      <c r="D31" s="71"/>
      <c r="E31" s="73"/>
      <c r="F31" s="73"/>
      <c r="G31" s="73"/>
      <c r="H31" s="73"/>
      <c r="I31" s="71"/>
    </row>
    <row r="32" spans="1:9" x14ac:dyDescent="0.25">
      <c r="B32" s="69"/>
      <c r="D32" s="71"/>
      <c r="E32" s="73"/>
      <c r="F32" s="73"/>
      <c r="G32" s="73"/>
      <c r="H32" s="73"/>
      <c r="I32" s="71"/>
    </row>
    <row r="33" spans="2:9" x14ac:dyDescent="0.25">
      <c r="B33" s="3" t="s">
        <v>119</v>
      </c>
      <c r="D33" s="71"/>
      <c r="E33" s="73">
        <v>173111</v>
      </c>
      <c r="F33" s="73"/>
      <c r="G33" s="73"/>
      <c r="H33" s="73">
        <v>225948</v>
      </c>
      <c r="I33" s="71"/>
    </row>
    <row r="34" spans="2:9" x14ac:dyDescent="0.25">
      <c r="B34" s="69"/>
      <c r="E34" s="3"/>
      <c r="F34" s="3"/>
      <c r="G34" s="3"/>
      <c r="H34" s="3"/>
    </row>
    <row r="35" spans="2:9" x14ac:dyDescent="0.25">
      <c r="B35" s="69"/>
      <c r="E35" s="3"/>
      <c r="F35" s="3"/>
      <c r="G35" s="3"/>
      <c r="H35" s="3"/>
    </row>
    <row r="36" spans="2:9" x14ac:dyDescent="0.25">
      <c r="E36" s="3"/>
      <c r="F36" s="3"/>
      <c r="G36" s="3"/>
      <c r="H36" s="3"/>
    </row>
  </sheetData>
  <mergeCells count="2">
    <mergeCell ref="A1:C1"/>
    <mergeCell ref="D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Assumption</vt:lpstr>
      <vt:lpstr>Sources &amp; Uses</vt:lpstr>
      <vt:lpstr>Income Statement</vt:lpstr>
      <vt:lpstr>Balance 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Udeinya</dc:creator>
  <cp:lastModifiedBy>Udeinya</cp:lastModifiedBy>
  <dcterms:created xsi:type="dcterms:W3CDTF">2014-05-17T01:33:31Z</dcterms:created>
  <dcterms:modified xsi:type="dcterms:W3CDTF">2014-06-02T00:27:58Z</dcterms:modified>
</cp:coreProperties>
</file>